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240" windowHeight="8580" activeTab="3"/>
  </bookViews>
  <sheets>
    <sheet name="Previo" sheetId="5" r:id="rId1"/>
    <sheet name="PHPEURO" sheetId="1" r:id="rId2"/>
    <sheet name="Costes" sheetId="2" r:id="rId3"/>
    <sheet name="Simulación Resultados" sheetId="4" r:id="rId4"/>
    <sheet name="Ventas John" sheetId="3" r:id="rId5"/>
  </sheets>
  <definedNames>
    <definedName name="costebotella">Costes!$G$56</definedName>
    <definedName name="europhp">PHPEURO!$G$2</definedName>
    <definedName name="PHP">PHPEURO!$B$2:$B$174</definedName>
    <definedName name="PHPP">Costes!$J$5</definedName>
    <definedName name="stock">Costes!$J$22</definedName>
    <definedName name="USD">Costes!$H$5</definedName>
  </definedNames>
  <calcPr calcId="145621"/>
</workbook>
</file>

<file path=xl/calcChain.xml><?xml version="1.0" encoding="utf-8"?>
<calcChain xmlns="http://schemas.openxmlformats.org/spreadsheetml/2006/main">
  <c r="I9" i="4" l="1"/>
  <c r="I10" i="4"/>
  <c r="I13" i="4"/>
  <c r="I8" i="4"/>
  <c r="I14" i="4"/>
  <c r="I11" i="4" s="1"/>
  <c r="H14" i="4"/>
  <c r="D10" i="4"/>
  <c r="C11" i="4" s="1"/>
  <c r="C7" i="4"/>
  <c r="I12" i="4" l="1"/>
  <c r="G54" i="2"/>
  <c r="G55" i="2" s="1"/>
  <c r="L60" i="2"/>
  <c r="N32" i="2"/>
  <c r="N39" i="2" s="1"/>
  <c r="N35" i="2"/>
  <c r="N37" i="2"/>
  <c r="F46" i="2"/>
  <c r="O38" i="2" s="1"/>
  <c r="E17" i="2"/>
  <c r="E18" i="2"/>
  <c r="H13" i="2"/>
  <c r="H17" i="2" s="1"/>
  <c r="J17" i="2" s="1"/>
  <c r="L17" i="2" s="1"/>
  <c r="H16" i="2"/>
  <c r="G17" i="2"/>
  <c r="I20" i="3" l="1"/>
  <c r="D20" i="3"/>
  <c r="I15" i="3"/>
  <c r="D15" i="3"/>
  <c r="I14" i="3"/>
  <c r="D14" i="3"/>
  <c r="D16" i="3" s="1"/>
  <c r="D24" i="3" s="1"/>
  <c r="I13" i="3"/>
  <c r="D13" i="3"/>
  <c r="B8" i="3"/>
  <c r="J23" i="2"/>
  <c r="I16" i="3" l="1"/>
  <c r="I24" i="3" s="1"/>
  <c r="C46" i="2"/>
  <c r="G43" i="2"/>
  <c r="C43" i="2"/>
  <c r="C31" i="2"/>
  <c r="I23" i="2"/>
  <c r="J22" i="2"/>
  <c r="O34" i="2" s="1"/>
  <c r="I22" i="2"/>
  <c r="O31" i="2" s="1"/>
  <c r="J21" i="2"/>
  <c r="F18" i="2"/>
  <c r="F4" i="1"/>
  <c r="F3" i="1"/>
  <c r="F2" i="1"/>
  <c r="M53" i="2" l="1"/>
  <c r="G53" i="2" s="1"/>
  <c r="G2" i="4"/>
  <c r="H2" i="4" s="1"/>
  <c r="M30" i="2"/>
  <c r="M31" i="2"/>
  <c r="O33" i="2"/>
  <c r="L30" i="2"/>
  <c r="O30" i="2" s="1"/>
  <c r="O36" i="2" l="1"/>
  <c r="O39" i="2" l="1"/>
  <c r="P40" i="2" s="1"/>
  <c r="F49" i="2" s="1"/>
  <c r="G49" i="2" s="1"/>
  <c r="M51" i="2" s="1"/>
  <c r="G51" i="2" l="1"/>
  <c r="M52" i="2"/>
  <c r="G52" i="2" s="1"/>
  <c r="G56" i="2" l="1"/>
  <c r="K2" i="4" l="1"/>
  <c r="K3" i="4" s="1"/>
  <c r="B5" i="3"/>
  <c r="D13" i="4"/>
  <c r="C14" i="4" l="1"/>
  <c r="A11" i="4" s="1"/>
  <c r="A6" i="4"/>
</calcChain>
</file>

<file path=xl/comments1.xml><?xml version="1.0" encoding="utf-8"?>
<comments xmlns="http://schemas.openxmlformats.org/spreadsheetml/2006/main">
  <authors>
    <author>Alejandro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Alejandro:</t>
        </r>
        <r>
          <rPr>
            <sz val="9"/>
            <color indexed="81"/>
            <rFont val="Tahoma"/>
            <family val="2"/>
          </rPr>
          <t xml:space="preserve">
Definidos 3 Escenarios
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Alejandro:</t>
        </r>
        <r>
          <rPr>
            <sz val="9"/>
            <color indexed="81"/>
            <rFont val="Tahoma"/>
            <family val="2"/>
          </rPr>
          <t xml:space="preserve">
Precio Flete$*volumen
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Alejandro:</t>
        </r>
        <r>
          <rPr>
            <sz val="9"/>
            <color indexed="81"/>
            <rFont val="Tahoma"/>
            <family val="2"/>
          </rPr>
          <t xml:space="preserve">
1 botella = 1 Kilo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Alejandro:</t>
        </r>
        <r>
          <rPr>
            <sz val="9"/>
            <color indexed="81"/>
            <rFont val="Tahoma"/>
            <family val="2"/>
          </rPr>
          <t xml:space="preserve">
Lleva Variable 61 Euros por pallet adicional
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>Alejandro:</t>
        </r>
        <r>
          <rPr>
            <sz val="9"/>
            <color indexed="81"/>
            <rFont val="Tahoma"/>
            <family val="2"/>
          </rPr>
          <t xml:space="preserve">
Coste en Bodega mas Transporte en Euros
</t>
        </r>
      </text>
    </comment>
  </commentList>
</comments>
</file>

<file path=xl/sharedStrings.xml><?xml version="1.0" encoding="utf-8"?>
<sst xmlns="http://schemas.openxmlformats.org/spreadsheetml/2006/main" count="538" uniqueCount="161">
  <si>
    <t>Rate</t>
  </si>
  <si>
    <t>ISO Code From</t>
  </si>
  <si>
    <t>ISO Code To</t>
  </si>
  <si>
    <t>EUR</t>
  </si>
  <si>
    <t>PHP</t>
  </si>
  <si>
    <t>Maximo</t>
  </si>
  <si>
    <t>Medio</t>
  </si>
  <si>
    <t>Minimo</t>
  </si>
  <si>
    <t>Ejemplo de creación de distintos Escenarios;</t>
  </si>
  <si>
    <t>Dollar/Euro</t>
  </si>
  <si>
    <t>EUR/PHP</t>
  </si>
  <si>
    <t>Producto RW</t>
  </si>
  <si>
    <t>EAN 8437008790114</t>
  </si>
  <si>
    <t>ml</t>
  </si>
  <si>
    <t>Envase</t>
  </si>
  <si>
    <t>Botella</t>
  </si>
  <si>
    <t>Etiquetas</t>
  </si>
  <si>
    <t>Corcho</t>
  </si>
  <si>
    <t xml:space="preserve">Capsula </t>
  </si>
  <si>
    <t>Producto</t>
  </si>
  <si>
    <t>Subtotal</t>
  </si>
  <si>
    <t>Transporte CFR (Cost and Freight)</t>
  </si>
  <si>
    <t>Estimación por Volumen</t>
  </si>
  <si>
    <t>Pallets</t>
  </si>
  <si>
    <t>cbm</t>
  </si>
  <si>
    <t>botellas</t>
  </si>
  <si>
    <t xml:space="preserve">Oferta Marítima ELCLC43245AA13 </t>
  </si>
  <si>
    <t>"x=</t>
  </si>
  <si>
    <t>Exportación LCL</t>
  </si>
  <si>
    <t>Puerto Origen BARCELONA</t>
  </si>
  <si>
    <t>botellas/pallet</t>
  </si>
  <si>
    <t>Incoterm CFR</t>
  </si>
  <si>
    <t>FLETE MARÍTIMO            ALL-IN</t>
  </si>
  <si>
    <t>Previsión de Costes de Salida</t>
  </si>
  <si>
    <t xml:space="preserve">Fletes                 </t>
  </si>
  <si>
    <t>Serv</t>
  </si>
  <si>
    <t>T/T Est</t>
  </si>
  <si>
    <t>Flete To/M3</t>
  </si>
  <si>
    <t>Volumen</t>
  </si>
  <si>
    <t>Peso Kg</t>
  </si>
  <si>
    <t>Coste Eur</t>
  </si>
  <si>
    <t xml:space="preserve">PH-MANILA              </t>
  </si>
  <si>
    <t>32 Días</t>
  </si>
  <si>
    <t>$</t>
  </si>
  <si>
    <t>Flete Marítimo</t>
  </si>
  <si>
    <t>Manipulación</t>
  </si>
  <si>
    <t>Documentación</t>
  </si>
  <si>
    <t>GASTOS SALIDA</t>
  </si>
  <si>
    <t>ISPS</t>
  </si>
  <si>
    <t>MANIPULACIÓN EN ESPAÑA</t>
  </si>
  <si>
    <t>/Tonelada  O   15,00  €/M3</t>
  </si>
  <si>
    <t>Tarifa T-3</t>
  </si>
  <si>
    <t>DOCUMENTACION B/L.</t>
  </si>
  <si>
    <t>x Embarque</t>
  </si>
  <si>
    <t>SRC</t>
  </si>
  <si>
    <t>I.S.P.S</t>
  </si>
  <si>
    <t>x M3.</t>
  </si>
  <si>
    <t>Quebranto Bancario</t>
  </si>
  <si>
    <t>TARIFA T-3</t>
  </si>
  <si>
    <t>x Tonelada</t>
  </si>
  <si>
    <t>Despacho de Aduanas</t>
  </si>
  <si>
    <t>x Envió</t>
  </si>
  <si>
    <t>Recogida en Entrena</t>
  </si>
  <si>
    <t>QUEBRANTO BANCARIO</t>
  </si>
  <si>
    <t xml:space="preserve"> S/Flete</t>
  </si>
  <si>
    <t>Seguro 0,35% sobre 110% valor mercancia, mínimo 25 €</t>
  </si>
  <si>
    <t>Total Transporte hasta Manila South Port</t>
  </si>
  <si>
    <t>DESPACHO ADUANAS</t>
  </si>
  <si>
    <t>Previsión de costes de Llegada</t>
  </si>
  <si>
    <t>Informe de Costes Legales (Icex Manila)</t>
  </si>
  <si>
    <t>RECOGIDA</t>
  </si>
  <si>
    <t>Arancel</t>
  </si>
  <si>
    <t>IVA</t>
  </si>
  <si>
    <t>Sticker php/botella</t>
  </si>
  <si>
    <t>Declared Goods</t>
  </si>
  <si>
    <t>Costes de Llegada</t>
  </si>
  <si>
    <t>Brokerage fee</t>
  </si>
  <si>
    <t>WareHousing Charges</t>
  </si>
  <si>
    <t>Delivery</t>
  </si>
  <si>
    <t>Sticker</t>
  </si>
  <si>
    <t>Customs</t>
  </si>
  <si>
    <t>Cost per Bottle</t>
  </si>
  <si>
    <t>Costes del Producto, subescenario 1</t>
  </si>
  <si>
    <t>Suma de costes de llegada</t>
  </si>
  <si>
    <t>SALES TARGET</t>
  </si>
  <si>
    <t>Assuming:</t>
  </si>
  <si>
    <t>Warehouse Price:</t>
  </si>
  <si>
    <t>Wholesale Selling Price:</t>
  </si>
  <si>
    <t>Mark up:</t>
  </si>
  <si>
    <t>Mark up Percentage:</t>
  </si>
  <si>
    <t>Monthly Sales Target 1</t>
  </si>
  <si>
    <t>Monthly Sales Target 2</t>
  </si>
  <si>
    <t xml:space="preserve"> 3,000 Bottles</t>
  </si>
  <si>
    <t>Unit Price</t>
  </si>
  <si>
    <t>1st Sales Executive</t>
  </si>
  <si>
    <t>2nd Sales Executive</t>
  </si>
  <si>
    <t>3rd Sales Executive</t>
  </si>
  <si>
    <t>Total Gross Sales</t>
  </si>
  <si>
    <t>Less:</t>
  </si>
  <si>
    <t>Quantity</t>
  </si>
  <si>
    <t>Inventory Cost</t>
  </si>
  <si>
    <t>Monthly Operatinal Expenses</t>
  </si>
  <si>
    <t>TOTAL Net Income</t>
  </si>
  <si>
    <t>Operativa y Margenes</t>
  </si>
  <si>
    <t xml:space="preserve">Selling Price </t>
  </si>
  <si>
    <t>Ex Vat</t>
  </si>
  <si>
    <t>Mark Up</t>
  </si>
  <si>
    <t>Whole saleprice</t>
  </si>
  <si>
    <t>Facturación Maxima</t>
  </si>
  <si>
    <t>En Euros</t>
  </si>
  <si>
    <t>europhp</t>
  </si>
  <si>
    <t>Resultado antes de Gastos de explotación</t>
  </si>
  <si>
    <t>Cost Price</t>
  </si>
  <si>
    <t>Fotopolimeros</t>
  </si>
  <si>
    <t>Pantallas</t>
  </si>
  <si>
    <t>Unidad</t>
  </si>
  <si>
    <t>Troquel</t>
  </si>
  <si>
    <t>Etiqueta</t>
  </si>
  <si>
    <t>unidad</t>
  </si>
  <si>
    <t>"C Etiqu</t>
  </si>
  <si>
    <t>Caja de Carton</t>
  </si>
  <si>
    <t>CF</t>
  </si>
  <si>
    <t>CV</t>
  </si>
  <si>
    <t>Contra-Etiqueta</t>
  </si>
  <si>
    <t>Coste por Unidad</t>
  </si>
  <si>
    <t>Número de Botellas</t>
  </si>
  <si>
    <t>Costes</t>
  </si>
  <si>
    <t>ESPAÑA</t>
  </si>
  <si>
    <t>Filipinas</t>
  </si>
  <si>
    <t>Coste Etiquetado, ARGRAF</t>
  </si>
  <si>
    <t>TOTAL</t>
  </si>
  <si>
    <t>Rhenus Manila</t>
  </si>
  <si>
    <t>Operación de exportación, Generación de Escenarios</t>
  </si>
  <si>
    <t>Origen</t>
  </si>
  <si>
    <t xml:space="preserve">Coste de Producto </t>
  </si>
  <si>
    <t>Variables que influyen</t>
  </si>
  <si>
    <t>Capsula</t>
  </si>
  <si>
    <t>Caja</t>
  </si>
  <si>
    <t>Transporte</t>
  </si>
  <si>
    <t>Costes Fijos</t>
  </si>
  <si>
    <t>Costes Variables</t>
  </si>
  <si>
    <t>Forma del envio, LCL FCL</t>
  </si>
  <si>
    <t>Llegada</t>
  </si>
  <si>
    <t>Variables que Influyen</t>
  </si>
  <si>
    <t>Despacho</t>
  </si>
  <si>
    <t>Almacenaje</t>
  </si>
  <si>
    <t>Envio</t>
  </si>
  <si>
    <t>Freight Charges</t>
  </si>
  <si>
    <t>Legal Charges</t>
  </si>
  <si>
    <t>VAT</t>
  </si>
  <si>
    <t>Tax sticker</t>
  </si>
  <si>
    <t>Mark up</t>
  </si>
  <si>
    <t>Selling Margin of Typical Wine Brand 2011 - Carlo Rossi</t>
  </si>
  <si>
    <t>Import Tax</t>
  </si>
  <si>
    <t>Retailer</t>
  </si>
  <si>
    <t>Distributor</t>
  </si>
  <si>
    <t>Manufacturer</t>
  </si>
  <si>
    <t>Total</t>
  </si>
  <si>
    <t>Excise (impuesto al consumo)</t>
  </si>
  <si>
    <t xml:space="preserve"> </t>
  </si>
  <si>
    <t xml:space="preserve">Obtención de Margenes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</si>
</sst>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PHP]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i/>
      <sz val="16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0" fillId="33" borderId="0" xfId="0" applyFill="1"/>
    <xf numFmtId="0" fontId="16" fillId="0" borderId="0" xfId="0" applyFont="1"/>
    <xf numFmtId="0" fontId="18" fillId="0" borderId="0" xfId="0" applyFont="1"/>
    <xf numFmtId="0" fontId="0" fillId="34" borderId="10" xfId="0" applyFill="1" applyBorder="1"/>
    <xf numFmtId="0" fontId="19" fillId="0" borderId="0" xfId="0" applyFont="1"/>
    <xf numFmtId="0" fontId="19" fillId="34" borderId="11" xfId="0" applyFont="1" applyFill="1" applyBorder="1"/>
    <xf numFmtId="0" fontId="19" fillId="34" borderId="11" xfId="0" applyFont="1" applyFill="1" applyBorder="1" applyAlignment="1">
      <alignment horizontal="right"/>
    </xf>
    <xf numFmtId="0" fontId="0" fillId="34" borderId="11" xfId="0" applyFill="1" applyBorder="1"/>
    <xf numFmtId="0" fontId="19" fillId="34" borderId="12" xfId="0" applyFont="1" applyFill="1" applyBorder="1"/>
    <xf numFmtId="0" fontId="19" fillId="34" borderId="12" xfId="0" applyFont="1" applyFill="1" applyBorder="1" applyAlignment="1">
      <alignment horizontal="right"/>
    </xf>
    <xf numFmtId="0" fontId="0" fillId="34" borderId="12" xfId="0" applyFill="1" applyBorder="1"/>
    <xf numFmtId="0" fontId="20" fillId="0" borderId="0" xfId="0" applyFont="1"/>
    <xf numFmtId="0" fontId="21" fillId="35" borderId="13" xfId="0" applyFont="1" applyFill="1" applyBorder="1"/>
    <xf numFmtId="0" fontId="22" fillId="0" borderId="0" xfId="0" applyFont="1"/>
    <xf numFmtId="0" fontId="23" fillId="36" borderId="14" xfId="0" applyFont="1" applyFill="1" applyBorder="1" applyAlignment="1">
      <alignment horizontal="left"/>
    </xf>
    <xf numFmtId="0" fontId="23" fillId="36" borderId="15" xfId="0" applyFont="1" applyFill="1" applyBorder="1" applyAlignment="1">
      <alignment horizontal="left"/>
    </xf>
    <xf numFmtId="0" fontId="23" fillId="36" borderId="16" xfId="0" applyFont="1" applyFill="1" applyBorder="1" applyAlignment="1">
      <alignment horizontal="right"/>
    </xf>
    <xf numFmtId="164" fontId="0" fillId="0" borderId="0" xfId="0" applyNumberFormat="1"/>
    <xf numFmtId="0" fontId="20" fillId="0" borderId="0" xfId="0" applyFont="1" applyAlignment="1">
      <alignment horizontal="right"/>
    </xf>
    <xf numFmtId="10" fontId="20" fillId="0" borderId="0" xfId="0" applyNumberFormat="1" applyFont="1" applyAlignment="1">
      <alignment horizontal="right"/>
    </xf>
    <xf numFmtId="10" fontId="0" fillId="0" borderId="0" xfId="0" applyNumberFormat="1"/>
    <xf numFmtId="165" fontId="0" fillId="0" borderId="0" xfId="0" applyNumberFormat="1"/>
    <xf numFmtId="0" fontId="16" fillId="37" borderId="0" xfId="0" applyFont="1" applyFill="1"/>
    <xf numFmtId="165" fontId="13" fillId="40" borderId="0" xfId="0" applyNumberFormat="1" applyFont="1" applyFill="1"/>
    <xf numFmtId="0" fontId="16" fillId="0" borderId="10" xfId="0" applyFont="1" applyBorder="1"/>
    <xf numFmtId="0" fontId="16" fillId="41" borderId="0" xfId="0" applyFont="1" applyFill="1"/>
    <xf numFmtId="0" fontId="16" fillId="0" borderId="0" xfId="0" applyFont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NumberFormat="1"/>
    <xf numFmtId="39" fontId="0" fillId="0" borderId="10" xfId="0" applyNumberFormat="1" applyBorder="1"/>
    <xf numFmtId="39" fontId="0" fillId="42" borderId="0" xfId="0" applyNumberFormat="1" applyFill="1"/>
    <xf numFmtId="39" fontId="16" fillId="0" borderId="0" xfId="0" applyNumberFormat="1" applyFont="1" applyAlignment="1">
      <alignment horizontal="center"/>
    </xf>
    <xf numFmtId="39" fontId="0" fillId="37" borderId="0" xfId="0" applyNumberFormat="1" applyFill="1"/>
    <xf numFmtId="39" fontId="16" fillId="37" borderId="0" xfId="0" applyNumberFormat="1" applyFont="1" applyFill="1"/>
    <xf numFmtId="9" fontId="0" fillId="0" borderId="0" xfId="0" applyNumberFormat="1"/>
    <xf numFmtId="164" fontId="17" fillId="43" borderId="0" xfId="0" applyNumberFormat="1" applyFont="1" applyFill="1"/>
    <xf numFmtId="0" fontId="27" fillId="39" borderId="0" xfId="0" applyFont="1" applyFill="1"/>
    <xf numFmtId="0" fontId="28" fillId="38" borderId="0" xfId="0" applyFont="1" applyFill="1"/>
    <xf numFmtId="0" fontId="29" fillId="40" borderId="11" xfId="0" applyFont="1" applyFill="1" applyBorder="1"/>
    <xf numFmtId="0" fontId="3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44" borderId="0" xfId="0" applyFill="1"/>
    <xf numFmtId="0" fontId="28" fillId="44" borderId="0" xfId="0" applyFont="1" applyFill="1"/>
    <xf numFmtId="164" fontId="0" fillId="0" borderId="0" xfId="0" applyNumberFormat="1" applyAlignment="1">
      <alignment horizontal="right"/>
    </xf>
    <xf numFmtId="0" fontId="26" fillId="37" borderId="0" xfId="0" applyFont="1" applyFill="1" applyAlignment="1">
      <alignment horizontal="center"/>
    </xf>
    <xf numFmtId="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59930008748918E-2"/>
          <c:y val="0.16734425942059958"/>
          <c:w val="0.6430752405949256"/>
          <c:h val="0.6911180373286672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PHPEURO!$A$2:$A$174</c:f>
              <c:numCache>
                <c:formatCode>m/d/yyyy</c:formatCode>
                <c:ptCount val="173"/>
                <c:pt idx="0">
                  <c:v>41136</c:v>
                </c:pt>
                <c:pt idx="1">
                  <c:v>41137</c:v>
                </c:pt>
                <c:pt idx="2">
                  <c:v>41138</c:v>
                </c:pt>
                <c:pt idx="3">
                  <c:v>41139</c:v>
                </c:pt>
                <c:pt idx="4">
                  <c:v>41140</c:v>
                </c:pt>
                <c:pt idx="5">
                  <c:v>41141</c:v>
                </c:pt>
                <c:pt idx="6">
                  <c:v>41142</c:v>
                </c:pt>
                <c:pt idx="7">
                  <c:v>41143</c:v>
                </c:pt>
                <c:pt idx="8">
                  <c:v>41144</c:v>
                </c:pt>
                <c:pt idx="9">
                  <c:v>41145</c:v>
                </c:pt>
                <c:pt idx="10">
                  <c:v>41146</c:v>
                </c:pt>
                <c:pt idx="11">
                  <c:v>41147</c:v>
                </c:pt>
                <c:pt idx="12">
                  <c:v>41148</c:v>
                </c:pt>
                <c:pt idx="13">
                  <c:v>41149</c:v>
                </c:pt>
                <c:pt idx="14">
                  <c:v>41150</c:v>
                </c:pt>
                <c:pt idx="15">
                  <c:v>41151</c:v>
                </c:pt>
                <c:pt idx="16">
                  <c:v>41152</c:v>
                </c:pt>
                <c:pt idx="17">
                  <c:v>41153</c:v>
                </c:pt>
                <c:pt idx="18">
                  <c:v>41154</c:v>
                </c:pt>
                <c:pt idx="19">
                  <c:v>41155</c:v>
                </c:pt>
                <c:pt idx="20">
                  <c:v>41156</c:v>
                </c:pt>
                <c:pt idx="21">
                  <c:v>41157</c:v>
                </c:pt>
                <c:pt idx="22">
                  <c:v>41158</c:v>
                </c:pt>
                <c:pt idx="23">
                  <c:v>41159</c:v>
                </c:pt>
                <c:pt idx="24">
                  <c:v>41160</c:v>
                </c:pt>
                <c:pt idx="25">
                  <c:v>41161</c:v>
                </c:pt>
                <c:pt idx="26">
                  <c:v>41162</c:v>
                </c:pt>
                <c:pt idx="27">
                  <c:v>41163</c:v>
                </c:pt>
                <c:pt idx="28">
                  <c:v>41164</c:v>
                </c:pt>
                <c:pt idx="29">
                  <c:v>41165</c:v>
                </c:pt>
                <c:pt idx="30">
                  <c:v>41166</c:v>
                </c:pt>
                <c:pt idx="31">
                  <c:v>41167</c:v>
                </c:pt>
                <c:pt idx="32">
                  <c:v>41168</c:v>
                </c:pt>
                <c:pt idx="33">
                  <c:v>41169</c:v>
                </c:pt>
                <c:pt idx="34">
                  <c:v>41170</c:v>
                </c:pt>
                <c:pt idx="35">
                  <c:v>41171</c:v>
                </c:pt>
                <c:pt idx="36">
                  <c:v>41172</c:v>
                </c:pt>
                <c:pt idx="37">
                  <c:v>41173</c:v>
                </c:pt>
                <c:pt idx="38">
                  <c:v>41174</c:v>
                </c:pt>
                <c:pt idx="39">
                  <c:v>41175</c:v>
                </c:pt>
                <c:pt idx="40">
                  <c:v>41176</c:v>
                </c:pt>
                <c:pt idx="41">
                  <c:v>41177</c:v>
                </c:pt>
                <c:pt idx="42">
                  <c:v>41178</c:v>
                </c:pt>
                <c:pt idx="43">
                  <c:v>41179</c:v>
                </c:pt>
                <c:pt idx="44">
                  <c:v>41180</c:v>
                </c:pt>
                <c:pt idx="45">
                  <c:v>41181</c:v>
                </c:pt>
                <c:pt idx="46">
                  <c:v>41182</c:v>
                </c:pt>
                <c:pt idx="47">
                  <c:v>41183</c:v>
                </c:pt>
                <c:pt idx="48">
                  <c:v>41184</c:v>
                </c:pt>
                <c:pt idx="49">
                  <c:v>41185</c:v>
                </c:pt>
                <c:pt idx="50">
                  <c:v>41186</c:v>
                </c:pt>
                <c:pt idx="51">
                  <c:v>41187</c:v>
                </c:pt>
                <c:pt idx="52">
                  <c:v>41188</c:v>
                </c:pt>
                <c:pt idx="53">
                  <c:v>41189</c:v>
                </c:pt>
                <c:pt idx="54">
                  <c:v>41190</c:v>
                </c:pt>
                <c:pt idx="55">
                  <c:v>41191</c:v>
                </c:pt>
                <c:pt idx="56">
                  <c:v>41192</c:v>
                </c:pt>
                <c:pt idx="57">
                  <c:v>41193</c:v>
                </c:pt>
                <c:pt idx="58">
                  <c:v>41194</c:v>
                </c:pt>
                <c:pt idx="59">
                  <c:v>41195</c:v>
                </c:pt>
                <c:pt idx="60">
                  <c:v>41196</c:v>
                </c:pt>
                <c:pt idx="61">
                  <c:v>41197</c:v>
                </c:pt>
                <c:pt idx="62">
                  <c:v>41198</c:v>
                </c:pt>
                <c:pt idx="63">
                  <c:v>41199</c:v>
                </c:pt>
                <c:pt idx="64">
                  <c:v>41200</c:v>
                </c:pt>
                <c:pt idx="65">
                  <c:v>41201</c:v>
                </c:pt>
                <c:pt idx="66">
                  <c:v>41202</c:v>
                </c:pt>
                <c:pt idx="67">
                  <c:v>41203</c:v>
                </c:pt>
                <c:pt idx="68">
                  <c:v>41204</c:v>
                </c:pt>
                <c:pt idx="69">
                  <c:v>41205</c:v>
                </c:pt>
                <c:pt idx="70">
                  <c:v>41206</c:v>
                </c:pt>
                <c:pt idx="71">
                  <c:v>41207</c:v>
                </c:pt>
                <c:pt idx="72">
                  <c:v>41208</c:v>
                </c:pt>
                <c:pt idx="73">
                  <c:v>41209</c:v>
                </c:pt>
                <c:pt idx="74">
                  <c:v>41210</c:v>
                </c:pt>
                <c:pt idx="75">
                  <c:v>41211</c:v>
                </c:pt>
                <c:pt idx="76">
                  <c:v>41212</c:v>
                </c:pt>
                <c:pt idx="77">
                  <c:v>41213</c:v>
                </c:pt>
                <c:pt idx="78">
                  <c:v>41214</c:v>
                </c:pt>
                <c:pt idx="79">
                  <c:v>41215</c:v>
                </c:pt>
                <c:pt idx="80">
                  <c:v>41216</c:v>
                </c:pt>
                <c:pt idx="81">
                  <c:v>41217</c:v>
                </c:pt>
                <c:pt idx="82">
                  <c:v>41218</c:v>
                </c:pt>
                <c:pt idx="83">
                  <c:v>41219</c:v>
                </c:pt>
                <c:pt idx="84">
                  <c:v>41220</c:v>
                </c:pt>
                <c:pt idx="85">
                  <c:v>41221</c:v>
                </c:pt>
                <c:pt idx="86">
                  <c:v>41222</c:v>
                </c:pt>
                <c:pt idx="87">
                  <c:v>41223</c:v>
                </c:pt>
                <c:pt idx="88">
                  <c:v>41224</c:v>
                </c:pt>
                <c:pt idx="89">
                  <c:v>41225</c:v>
                </c:pt>
                <c:pt idx="90">
                  <c:v>41226</c:v>
                </c:pt>
                <c:pt idx="91">
                  <c:v>41227</c:v>
                </c:pt>
                <c:pt idx="92">
                  <c:v>41228</c:v>
                </c:pt>
                <c:pt idx="93">
                  <c:v>41229</c:v>
                </c:pt>
                <c:pt idx="94">
                  <c:v>41230</c:v>
                </c:pt>
                <c:pt idx="95">
                  <c:v>41231</c:v>
                </c:pt>
                <c:pt idx="96">
                  <c:v>41232</c:v>
                </c:pt>
                <c:pt idx="97">
                  <c:v>41233</c:v>
                </c:pt>
                <c:pt idx="98">
                  <c:v>41234</c:v>
                </c:pt>
                <c:pt idx="99">
                  <c:v>41235</c:v>
                </c:pt>
                <c:pt idx="100">
                  <c:v>41236</c:v>
                </c:pt>
                <c:pt idx="101">
                  <c:v>41237</c:v>
                </c:pt>
                <c:pt idx="102">
                  <c:v>41238</c:v>
                </c:pt>
                <c:pt idx="103">
                  <c:v>41239</c:v>
                </c:pt>
                <c:pt idx="104">
                  <c:v>41240</c:v>
                </c:pt>
                <c:pt idx="105">
                  <c:v>41241</c:v>
                </c:pt>
                <c:pt idx="106">
                  <c:v>41242</c:v>
                </c:pt>
                <c:pt idx="107">
                  <c:v>41243</c:v>
                </c:pt>
                <c:pt idx="108">
                  <c:v>41244</c:v>
                </c:pt>
                <c:pt idx="109">
                  <c:v>41245</c:v>
                </c:pt>
                <c:pt idx="110">
                  <c:v>41246</c:v>
                </c:pt>
                <c:pt idx="111">
                  <c:v>41247</c:v>
                </c:pt>
                <c:pt idx="112">
                  <c:v>41248</c:v>
                </c:pt>
                <c:pt idx="113">
                  <c:v>41249</c:v>
                </c:pt>
                <c:pt idx="114">
                  <c:v>41250</c:v>
                </c:pt>
                <c:pt idx="115">
                  <c:v>41251</c:v>
                </c:pt>
                <c:pt idx="116">
                  <c:v>41252</c:v>
                </c:pt>
                <c:pt idx="117">
                  <c:v>41253</c:v>
                </c:pt>
                <c:pt idx="118">
                  <c:v>41254</c:v>
                </c:pt>
                <c:pt idx="119">
                  <c:v>41255</c:v>
                </c:pt>
                <c:pt idx="120">
                  <c:v>41256</c:v>
                </c:pt>
                <c:pt idx="121">
                  <c:v>41257</c:v>
                </c:pt>
                <c:pt idx="122">
                  <c:v>41258</c:v>
                </c:pt>
                <c:pt idx="123">
                  <c:v>41259</c:v>
                </c:pt>
                <c:pt idx="124">
                  <c:v>41260</c:v>
                </c:pt>
                <c:pt idx="125">
                  <c:v>41261</c:v>
                </c:pt>
                <c:pt idx="126">
                  <c:v>41262</c:v>
                </c:pt>
                <c:pt idx="127">
                  <c:v>41263</c:v>
                </c:pt>
                <c:pt idx="128">
                  <c:v>41264</c:v>
                </c:pt>
                <c:pt idx="129">
                  <c:v>41265</c:v>
                </c:pt>
                <c:pt idx="130">
                  <c:v>41266</c:v>
                </c:pt>
                <c:pt idx="131">
                  <c:v>41267</c:v>
                </c:pt>
                <c:pt idx="132">
                  <c:v>41268</c:v>
                </c:pt>
                <c:pt idx="133">
                  <c:v>41269</c:v>
                </c:pt>
                <c:pt idx="134">
                  <c:v>41270</c:v>
                </c:pt>
                <c:pt idx="135">
                  <c:v>41271</c:v>
                </c:pt>
                <c:pt idx="136">
                  <c:v>41272</c:v>
                </c:pt>
                <c:pt idx="137">
                  <c:v>41273</c:v>
                </c:pt>
                <c:pt idx="138">
                  <c:v>41274</c:v>
                </c:pt>
                <c:pt idx="139">
                  <c:v>41275</c:v>
                </c:pt>
                <c:pt idx="140">
                  <c:v>41276</c:v>
                </c:pt>
                <c:pt idx="141">
                  <c:v>41277</c:v>
                </c:pt>
                <c:pt idx="142">
                  <c:v>41278</c:v>
                </c:pt>
                <c:pt idx="143">
                  <c:v>41281</c:v>
                </c:pt>
                <c:pt idx="144">
                  <c:v>41282</c:v>
                </c:pt>
                <c:pt idx="145">
                  <c:v>41283</c:v>
                </c:pt>
                <c:pt idx="146">
                  <c:v>41284</c:v>
                </c:pt>
                <c:pt idx="147">
                  <c:v>41285</c:v>
                </c:pt>
                <c:pt idx="148">
                  <c:v>41287</c:v>
                </c:pt>
                <c:pt idx="149">
                  <c:v>41288</c:v>
                </c:pt>
                <c:pt idx="150">
                  <c:v>41289</c:v>
                </c:pt>
                <c:pt idx="151">
                  <c:v>41290</c:v>
                </c:pt>
                <c:pt idx="152">
                  <c:v>41291</c:v>
                </c:pt>
                <c:pt idx="153">
                  <c:v>41292</c:v>
                </c:pt>
                <c:pt idx="154">
                  <c:v>41294</c:v>
                </c:pt>
                <c:pt idx="155">
                  <c:v>41295</c:v>
                </c:pt>
                <c:pt idx="156">
                  <c:v>41296</c:v>
                </c:pt>
                <c:pt idx="157">
                  <c:v>41297</c:v>
                </c:pt>
                <c:pt idx="158">
                  <c:v>41298</c:v>
                </c:pt>
                <c:pt idx="159">
                  <c:v>41299</c:v>
                </c:pt>
                <c:pt idx="160">
                  <c:v>41301</c:v>
                </c:pt>
                <c:pt idx="161">
                  <c:v>41302</c:v>
                </c:pt>
                <c:pt idx="162">
                  <c:v>41303</c:v>
                </c:pt>
                <c:pt idx="163">
                  <c:v>41304</c:v>
                </c:pt>
                <c:pt idx="164">
                  <c:v>41305</c:v>
                </c:pt>
                <c:pt idx="165">
                  <c:v>41306</c:v>
                </c:pt>
                <c:pt idx="166">
                  <c:v>41308</c:v>
                </c:pt>
                <c:pt idx="167">
                  <c:v>41309</c:v>
                </c:pt>
                <c:pt idx="168">
                  <c:v>41310</c:v>
                </c:pt>
                <c:pt idx="169">
                  <c:v>41311</c:v>
                </c:pt>
                <c:pt idx="170">
                  <c:v>41312</c:v>
                </c:pt>
                <c:pt idx="171">
                  <c:v>41313</c:v>
                </c:pt>
                <c:pt idx="172">
                  <c:v>41315</c:v>
                </c:pt>
              </c:numCache>
            </c:numRef>
          </c:cat>
          <c:val>
            <c:numRef>
              <c:f>PHPEURO!$B$2:$B$174</c:f>
              <c:numCache>
                <c:formatCode>General</c:formatCode>
                <c:ptCount val="173"/>
                <c:pt idx="0">
                  <c:v>51.876649999999998</c:v>
                </c:pt>
                <c:pt idx="1">
                  <c:v>52.171300000000002</c:v>
                </c:pt>
                <c:pt idx="2">
                  <c:v>52.305929999999996</c:v>
                </c:pt>
                <c:pt idx="3">
                  <c:v>52.307169999999999</c:v>
                </c:pt>
                <c:pt idx="4">
                  <c:v>52.306579999999997</c:v>
                </c:pt>
                <c:pt idx="5">
                  <c:v>52.280999999999999</c:v>
                </c:pt>
                <c:pt idx="6">
                  <c:v>52.674390000000002</c:v>
                </c:pt>
                <c:pt idx="7">
                  <c:v>53.025939999999999</c:v>
                </c:pt>
                <c:pt idx="8">
                  <c:v>52.977760000000004</c:v>
                </c:pt>
                <c:pt idx="9">
                  <c:v>52.829720000000002</c:v>
                </c:pt>
                <c:pt idx="10">
                  <c:v>52.90213</c:v>
                </c:pt>
                <c:pt idx="11">
                  <c:v>52.901330000000002</c:v>
                </c:pt>
                <c:pt idx="12">
                  <c:v>52.801259999999999</c:v>
                </c:pt>
                <c:pt idx="13">
                  <c:v>53.188009999999998</c:v>
                </c:pt>
                <c:pt idx="14">
                  <c:v>53.082700000000003</c:v>
                </c:pt>
                <c:pt idx="15">
                  <c:v>52.895200000000003</c:v>
                </c:pt>
                <c:pt idx="16">
                  <c:v>52.990079999999999</c:v>
                </c:pt>
                <c:pt idx="17">
                  <c:v>52.996229999999997</c:v>
                </c:pt>
                <c:pt idx="18">
                  <c:v>52.978940000000001</c:v>
                </c:pt>
                <c:pt idx="19">
                  <c:v>52.794559999999997</c:v>
                </c:pt>
                <c:pt idx="20">
                  <c:v>52.65634</c:v>
                </c:pt>
                <c:pt idx="21">
                  <c:v>52.868560000000002</c:v>
                </c:pt>
                <c:pt idx="22">
                  <c:v>52.758890000000001</c:v>
                </c:pt>
                <c:pt idx="23">
                  <c:v>53.247190000000003</c:v>
                </c:pt>
                <c:pt idx="24">
                  <c:v>52.769240000000003</c:v>
                </c:pt>
                <c:pt idx="25">
                  <c:v>52.767029999999998</c:v>
                </c:pt>
                <c:pt idx="26">
                  <c:v>53.034480000000002</c:v>
                </c:pt>
                <c:pt idx="27">
                  <c:v>53.370170000000002</c:v>
                </c:pt>
                <c:pt idx="28">
                  <c:v>53.5916</c:v>
                </c:pt>
                <c:pt idx="29">
                  <c:v>54.223529999999997</c:v>
                </c:pt>
                <c:pt idx="30">
                  <c:v>54.346249999999998</c:v>
                </c:pt>
                <c:pt idx="31">
                  <c:v>54.335659999999997</c:v>
                </c:pt>
                <c:pt idx="32">
                  <c:v>54.339060000000003</c:v>
                </c:pt>
                <c:pt idx="33">
                  <c:v>54.534109999999998</c:v>
                </c:pt>
                <c:pt idx="34">
                  <c:v>54.518819999999998</c:v>
                </c:pt>
                <c:pt idx="35">
                  <c:v>54.306699999999999</c:v>
                </c:pt>
                <c:pt idx="36">
                  <c:v>54.100490000000001</c:v>
                </c:pt>
                <c:pt idx="37">
                  <c:v>54.081490000000002</c:v>
                </c:pt>
                <c:pt idx="38">
                  <c:v>54.07179</c:v>
                </c:pt>
                <c:pt idx="39">
                  <c:v>54.072490000000002</c:v>
                </c:pt>
                <c:pt idx="40">
                  <c:v>53.989400000000003</c:v>
                </c:pt>
                <c:pt idx="41">
                  <c:v>53.787590000000002</c:v>
                </c:pt>
                <c:pt idx="42">
                  <c:v>54.003599999999999</c:v>
                </c:pt>
                <c:pt idx="43">
                  <c:v>54.006590000000003</c:v>
                </c:pt>
                <c:pt idx="44">
                  <c:v>53.584760000000003</c:v>
                </c:pt>
                <c:pt idx="45">
                  <c:v>53.934280000000001</c:v>
                </c:pt>
                <c:pt idx="46">
                  <c:v>53.934950000000001</c:v>
                </c:pt>
                <c:pt idx="47">
                  <c:v>53.763199999999998</c:v>
                </c:pt>
                <c:pt idx="48">
                  <c:v>53.736359999999998</c:v>
                </c:pt>
                <c:pt idx="49">
                  <c:v>53.70514</c:v>
                </c:pt>
                <c:pt idx="50">
                  <c:v>53.953330000000001</c:v>
                </c:pt>
                <c:pt idx="51">
                  <c:v>54.032629999999997</c:v>
                </c:pt>
                <c:pt idx="52">
                  <c:v>54.029499999999999</c:v>
                </c:pt>
                <c:pt idx="53">
                  <c:v>53.911619999999999</c:v>
                </c:pt>
                <c:pt idx="54">
                  <c:v>53.844189999999998</c:v>
                </c:pt>
                <c:pt idx="55">
                  <c:v>53.390459999999997</c:v>
                </c:pt>
                <c:pt idx="56">
                  <c:v>53.407490000000003</c:v>
                </c:pt>
                <c:pt idx="57">
                  <c:v>53.78284</c:v>
                </c:pt>
                <c:pt idx="58">
                  <c:v>53.64546</c:v>
                </c:pt>
                <c:pt idx="59">
                  <c:v>53.769329999999997</c:v>
                </c:pt>
                <c:pt idx="60">
                  <c:v>53.65034</c:v>
                </c:pt>
                <c:pt idx="61">
                  <c:v>53.658140000000003</c:v>
                </c:pt>
                <c:pt idx="62">
                  <c:v>54.189039999999999</c:v>
                </c:pt>
                <c:pt idx="63">
                  <c:v>54.003540000000001</c:v>
                </c:pt>
                <c:pt idx="64">
                  <c:v>53.946680000000001</c:v>
                </c:pt>
                <c:pt idx="65">
                  <c:v>53.82067</c:v>
                </c:pt>
                <c:pt idx="66">
                  <c:v>54.055709999999998</c:v>
                </c:pt>
                <c:pt idx="67">
                  <c:v>53.814999999999998</c:v>
                </c:pt>
                <c:pt idx="68">
                  <c:v>54.059699999999999</c:v>
                </c:pt>
                <c:pt idx="69">
                  <c:v>53.735489999999999</c:v>
                </c:pt>
                <c:pt idx="70">
                  <c:v>53.790970000000002</c:v>
                </c:pt>
                <c:pt idx="71">
                  <c:v>53.311190000000003</c:v>
                </c:pt>
                <c:pt idx="72">
                  <c:v>53.421480000000003</c:v>
                </c:pt>
                <c:pt idx="73">
                  <c:v>53.346939999999996</c:v>
                </c:pt>
                <c:pt idx="74">
                  <c:v>53.439239999999998</c:v>
                </c:pt>
                <c:pt idx="75">
                  <c:v>53.267530000000001</c:v>
                </c:pt>
                <c:pt idx="76">
                  <c:v>53.360770000000002</c:v>
                </c:pt>
                <c:pt idx="77">
                  <c:v>53.255589999999998</c:v>
                </c:pt>
                <c:pt idx="78">
                  <c:v>53.196170000000002</c:v>
                </c:pt>
                <c:pt idx="79">
                  <c:v>52.759990000000002</c:v>
                </c:pt>
                <c:pt idx="80">
                  <c:v>53.041249999999998</c:v>
                </c:pt>
                <c:pt idx="81">
                  <c:v>52.76332</c:v>
                </c:pt>
                <c:pt idx="82">
                  <c:v>52.727559999999997</c:v>
                </c:pt>
                <c:pt idx="83">
                  <c:v>52.795270000000002</c:v>
                </c:pt>
                <c:pt idx="84">
                  <c:v>52.308990000000001</c:v>
                </c:pt>
                <c:pt idx="85">
                  <c:v>52.31091</c:v>
                </c:pt>
                <c:pt idx="86">
                  <c:v>52.18627</c:v>
                </c:pt>
                <c:pt idx="87">
                  <c:v>52.25347</c:v>
                </c:pt>
                <c:pt idx="88">
                  <c:v>52.25629</c:v>
                </c:pt>
                <c:pt idx="89">
                  <c:v>52.273420000000002</c:v>
                </c:pt>
                <c:pt idx="90">
                  <c:v>52.230870000000003</c:v>
                </c:pt>
                <c:pt idx="91">
                  <c:v>52.406529999999997</c:v>
                </c:pt>
                <c:pt idx="92">
                  <c:v>52.623179999999998</c:v>
                </c:pt>
                <c:pt idx="93">
                  <c:v>52.609009999999998</c:v>
                </c:pt>
                <c:pt idx="94">
                  <c:v>52.61788</c:v>
                </c:pt>
                <c:pt idx="95">
                  <c:v>52.62753</c:v>
                </c:pt>
                <c:pt idx="96">
                  <c:v>52.590560000000004</c:v>
                </c:pt>
                <c:pt idx="97">
                  <c:v>52.758940000000003</c:v>
                </c:pt>
                <c:pt idx="98">
                  <c:v>52.720440000000004</c:v>
                </c:pt>
                <c:pt idx="99">
                  <c:v>52.898809999999997</c:v>
                </c:pt>
                <c:pt idx="100">
                  <c:v>53.275370000000002</c:v>
                </c:pt>
                <c:pt idx="101">
                  <c:v>52.982219999999998</c:v>
                </c:pt>
                <c:pt idx="102">
                  <c:v>53.204529999999998</c:v>
                </c:pt>
                <c:pt idx="103">
                  <c:v>53.244959999999999</c:v>
                </c:pt>
                <c:pt idx="104">
                  <c:v>52.808660000000003</c:v>
                </c:pt>
                <c:pt idx="105">
                  <c:v>52.991300000000003</c:v>
                </c:pt>
                <c:pt idx="106">
                  <c:v>53.046109999999999</c:v>
                </c:pt>
                <c:pt idx="107">
                  <c:v>53.005690000000001</c:v>
                </c:pt>
                <c:pt idx="108">
                  <c:v>53.084049999999998</c:v>
                </c:pt>
                <c:pt idx="109">
                  <c:v>53.008400000000002</c:v>
                </c:pt>
                <c:pt idx="110">
                  <c:v>53.422960000000003</c:v>
                </c:pt>
                <c:pt idx="111">
                  <c:v>53.572620000000001</c:v>
                </c:pt>
                <c:pt idx="112">
                  <c:v>53.421169999999996</c:v>
                </c:pt>
                <c:pt idx="113">
                  <c:v>53.06729</c:v>
                </c:pt>
                <c:pt idx="114">
                  <c:v>52.960790000000003</c:v>
                </c:pt>
                <c:pt idx="115">
                  <c:v>52.958120000000001</c:v>
                </c:pt>
                <c:pt idx="116">
                  <c:v>52.932360000000003</c:v>
                </c:pt>
                <c:pt idx="117">
                  <c:v>52.983559999999997</c:v>
                </c:pt>
                <c:pt idx="118">
                  <c:v>53.17942</c:v>
                </c:pt>
                <c:pt idx="119">
                  <c:v>53.597990000000003</c:v>
                </c:pt>
                <c:pt idx="120">
                  <c:v>53.681739999999998</c:v>
                </c:pt>
                <c:pt idx="121">
                  <c:v>54.133540000000004</c:v>
                </c:pt>
                <c:pt idx="122">
                  <c:v>53.825409999999998</c:v>
                </c:pt>
                <c:pt idx="123">
                  <c:v>54.145069999999997</c:v>
                </c:pt>
                <c:pt idx="124">
                  <c:v>53.975250000000003</c:v>
                </c:pt>
                <c:pt idx="125">
                  <c:v>54.329450000000001</c:v>
                </c:pt>
                <c:pt idx="126">
                  <c:v>54.093409999999999</c:v>
                </c:pt>
                <c:pt idx="127">
                  <c:v>54.440579999999997</c:v>
                </c:pt>
                <c:pt idx="128">
                  <c:v>54.222250000000003</c:v>
                </c:pt>
                <c:pt idx="129">
                  <c:v>54.210769999999997</c:v>
                </c:pt>
                <c:pt idx="130">
                  <c:v>54.216230000000003</c:v>
                </c:pt>
                <c:pt idx="131">
                  <c:v>54.230690000000003</c:v>
                </c:pt>
                <c:pt idx="132">
                  <c:v>54.221330000000002</c:v>
                </c:pt>
                <c:pt idx="133">
                  <c:v>54.411540000000002</c:v>
                </c:pt>
                <c:pt idx="134">
                  <c:v>54.422919999999998</c:v>
                </c:pt>
                <c:pt idx="135">
                  <c:v>54.303150000000002</c:v>
                </c:pt>
                <c:pt idx="136">
                  <c:v>54.123759999999997</c:v>
                </c:pt>
                <c:pt idx="137">
                  <c:v>54.292200000000001</c:v>
                </c:pt>
                <c:pt idx="138">
                  <c:v>54.17848</c:v>
                </c:pt>
                <c:pt idx="139">
                  <c:v>54.192039999999999</c:v>
                </c:pt>
                <c:pt idx="140">
                  <c:v>53.904179999999997</c:v>
                </c:pt>
                <c:pt idx="141">
                  <c:v>53.085149999999999</c:v>
                </c:pt>
                <c:pt idx="142">
                  <c:v>53.427320000000002</c:v>
                </c:pt>
                <c:pt idx="143">
                  <c:v>53.667160000000003</c:v>
                </c:pt>
                <c:pt idx="144">
                  <c:v>53.38944</c:v>
                </c:pt>
                <c:pt idx="145">
                  <c:v>53.201230000000002</c:v>
                </c:pt>
                <c:pt idx="146">
                  <c:v>53.992699999999999</c:v>
                </c:pt>
                <c:pt idx="147">
                  <c:v>54.167659999999998</c:v>
                </c:pt>
                <c:pt idx="148">
                  <c:v>54.16375</c:v>
                </c:pt>
                <c:pt idx="149">
                  <c:v>54.408790000000003</c:v>
                </c:pt>
                <c:pt idx="150">
                  <c:v>53.993049999999997</c:v>
                </c:pt>
                <c:pt idx="151">
                  <c:v>54.091569999999997</c:v>
                </c:pt>
                <c:pt idx="152">
                  <c:v>54.31335</c:v>
                </c:pt>
                <c:pt idx="153">
                  <c:v>53.994750000000003</c:v>
                </c:pt>
                <c:pt idx="154">
                  <c:v>53.997889999999998</c:v>
                </c:pt>
                <c:pt idx="155">
                  <c:v>54.155029999999996</c:v>
                </c:pt>
                <c:pt idx="156">
                  <c:v>54.104019999999998</c:v>
                </c:pt>
                <c:pt idx="157">
                  <c:v>54.078200000000002</c:v>
                </c:pt>
                <c:pt idx="158">
                  <c:v>54.321460000000002</c:v>
                </c:pt>
                <c:pt idx="159">
                  <c:v>54.77702</c:v>
                </c:pt>
                <c:pt idx="160">
                  <c:v>54.777990000000003</c:v>
                </c:pt>
                <c:pt idx="161">
                  <c:v>55.098860000000002</c:v>
                </c:pt>
                <c:pt idx="162">
                  <c:v>54.92859</c:v>
                </c:pt>
                <c:pt idx="163">
                  <c:v>55.15616</c:v>
                </c:pt>
                <c:pt idx="164">
                  <c:v>55.292059999999999</c:v>
                </c:pt>
                <c:pt idx="165">
                  <c:v>55.492080000000001</c:v>
                </c:pt>
                <c:pt idx="166">
                  <c:v>55.515340000000002</c:v>
                </c:pt>
                <c:pt idx="167">
                  <c:v>54.79954</c:v>
                </c:pt>
                <c:pt idx="168">
                  <c:v>55.204439999999998</c:v>
                </c:pt>
                <c:pt idx="169">
                  <c:v>55.070860000000003</c:v>
                </c:pt>
                <c:pt idx="170">
                  <c:v>54.554220000000001</c:v>
                </c:pt>
                <c:pt idx="171">
                  <c:v>54.401829999999997</c:v>
                </c:pt>
                <c:pt idx="172">
                  <c:v>54.612229999999997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02272"/>
        <c:axId val="150903808"/>
      </c:lineChart>
      <c:dateAx>
        <c:axId val="150902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50903808"/>
        <c:crosses val="autoZero"/>
        <c:auto val="1"/>
        <c:lblOffset val="100"/>
        <c:baseTimeUnit val="days"/>
      </c:dateAx>
      <c:valAx>
        <c:axId val="15090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90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333374</xdr:colOff>
      <xdr:row>4</xdr:row>
      <xdr:rowOff>95249</xdr:rowOff>
    </xdr:from>
    <xdr:to>
      <xdr:col>14</xdr:col>
      <xdr:colOff>304799</xdr:colOff>
      <xdr:row>28</xdr:row>
      <xdr:rowOff>85724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542924</xdr:colOff>
      <xdr:row>29</xdr:row>
      <xdr:rowOff>114299</xdr:rowOff>
    </xdr:from>
    <xdr:to>
      <xdr:col>14</xdr:col>
      <xdr:colOff>514351</xdr:colOff>
      <xdr:row>51</xdr:row>
      <xdr:rowOff>38100</xdr:rowOff>
    </xdr:to>
    <xdr:pic>
      <xdr:nvPicPr>
        <xdr:cNvPr id="3" name="2 Imagen" descr="Philippine Pesos (PHP) to 1 Euro (EUR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9" y="5629274"/>
          <a:ext cx="6858002" cy="411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260349</xdr:colOff>
      <xdr:row>4</xdr:row>
      <xdr:rowOff>73025</xdr:rowOff>
    </xdr:from>
    <xdr:to>
      <xdr:col>15</xdr:col>
      <xdr:colOff>771524</xdr:colOff>
      <xdr:row>18</xdr:row>
      <xdr:rowOff>18257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2749" y="987425"/>
          <a:ext cx="3051175" cy="2764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2"/>
  <sheetViews>
    <sheetView topLeftCell="A6" workbookViewId="0">
      <selection activeCell="A6" sqref="A6"/>
    </sheetView>
  </sheetViews>
  <sheetFormatPr baseColWidth="10" defaultRowHeight="15" x14ac:dyDescent="0.25"/>
  <cols>
    <col min="7" max="7" width="16.28515625" customWidth="1"/>
  </cols>
  <sheetData>
    <row r="3" spans="2:7" x14ac:dyDescent="0.25">
      <c r="B3" t="s">
        <v>132</v>
      </c>
    </row>
    <row r="5" spans="2:7" x14ac:dyDescent="0.25">
      <c r="C5" t="s">
        <v>133</v>
      </c>
    </row>
    <row r="6" spans="2:7" x14ac:dyDescent="0.25">
      <c r="D6" t="s">
        <v>134</v>
      </c>
    </row>
    <row r="7" spans="2:7" x14ac:dyDescent="0.25">
      <c r="E7" t="s">
        <v>135</v>
      </c>
    </row>
    <row r="8" spans="2:7" x14ac:dyDescent="0.25">
      <c r="G8" t="s">
        <v>15</v>
      </c>
    </row>
    <row r="9" spans="2:7" x14ac:dyDescent="0.25">
      <c r="G9" t="s">
        <v>17</v>
      </c>
    </row>
    <row r="10" spans="2:7" x14ac:dyDescent="0.25">
      <c r="G10" t="s">
        <v>16</v>
      </c>
    </row>
    <row r="11" spans="2:7" x14ac:dyDescent="0.25">
      <c r="G11" t="s">
        <v>136</v>
      </c>
    </row>
    <row r="12" spans="2:7" x14ac:dyDescent="0.25">
      <c r="G12" t="s">
        <v>137</v>
      </c>
    </row>
    <row r="13" spans="2:7" x14ac:dyDescent="0.25">
      <c r="G13" t="s">
        <v>19</v>
      </c>
    </row>
    <row r="15" spans="2:7" x14ac:dyDescent="0.25">
      <c r="D15" t="s">
        <v>138</v>
      </c>
    </row>
    <row r="16" spans="2:7" x14ac:dyDescent="0.25">
      <c r="E16" t="s">
        <v>135</v>
      </c>
    </row>
    <row r="17" spans="4:8" x14ac:dyDescent="0.25">
      <c r="G17" t="s">
        <v>139</v>
      </c>
    </row>
    <row r="18" spans="4:8" x14ac:dyDescent="0.25">
      <c r="G18" t="s">
        <v>140</v>
      </c>
    </row>
    <row r="19" spans="4:8" x14ac:dyDescent="0.25">
      <c r="G19" t="s">
        <v>141</v>
      </c>
    </row>
    <row r="21" spans="4:8" x14ac:dyDescent="0.25">
      <c r="D21" t="s">
        <v>142</v>
      </c>
    </row>
    <row r="22" spans="4:8" x14ac:dyDescent="0.25">
      <c r="E22" t="s">
        <v>143</v>
      </c>
    </row>
    <row r="23" spans="4:8" x14ac:dyDescent="0.25">
      <c r="G23" t="s">
        <v>147</v>
      </c>
    </row>
    <row r="24" spans="4:8" x14ac:dyDescent="0.25">
      <c r="H24" t="s">
        <v>144</v>
      </c>
    </row>
    <row r="25" spans="4:8" x14ac:dyDescent="0.25">
      <c r="H25" t="s">
        <v>145</v>
      </c>
    </row>
    <row r="26" spans="4:8" x14ac:dyDescent="0.25">
      <c r="H26" t="s">
        <v>146</v>
      </c>
    </row>
    <row r="27" spans="4:8" x14ac:dyDescent="0.25">
      <c r="G27" t="s">
        <v>148</v>
      </c>
    </row>
    <row r="28" spans="4:8" x14ac:dyDescent="0.25">
      <c r="H28" t="s">
        <v>149</v>
      </c>
    </row>
    <row r="29" spans="4:8" x14ac:dyDescent="0.25">
      <c r="H29" t="s">
        <v>80</v>
      </c>
    </row>
    <row r="30" spans="4:8" x14ac:dyDescent="0.25">
      <c r="H30" t="s">
        <v>150</v>
      </c>
    </row>
    <row r="32" spans="4:8" x14ac:dyDescent="0.25">
      <c r="D32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zoomScale="75" zoomScaleNormal="75" workbookViewId="0">
      <selection activeCell="A39" sqref="A39"/>
    </sheetView>
  </sheetViews>
  <sheetFormatPr baseColWidth="10" defaultRowHeight="15" x14ac:dyDescent="0.25"/>
  <cols>
    <col min="1" max="1" width="12" bestFit="1" customWidth="1"/>
    <col min="3" max="3" width="10.42578125" customWidth="1"/>
    <col min="6" max="6" width="11.85546875" bestFit="1" customWidth="1"/>
  </cols>
  <sheetData>
    <row r="1" spans="1:8" ht="14.25" customHeight="1" x14ac:dyDescent="0.25">
      <c r="B1" t="s">
        <v>0</v>
      </c>
      <c r="C1" t="s">
        <v>1</v>
      </c>
      <c r="D1" t="s">
        <v>2</v>
      </c>
      <c r="F1" t="s">
        <v>110</v>
      </c>
    </row>
    <row r="2" spans="1:8" x14ac:dyDescent="0.25">
      <c r="A2" s="1">
        <v>41136</v>
      </c>
      <c r="B2">
        <v>51.876649999999998</v>
      </c>
      <c r="C2" t="s">
        <v>3</v>
      </c>
      <c r="D2" t="s">
        <v>4</v>
      </c>
      <c r="E2" t="s">
        <v>5</v>
      </c>
      <c r="F2">
        <f>MAX(PHP)</f>
        <v>55.515340000000002</v>
      </c>
      <c r="G2">
        <v>55.51</v>
      </c>
      <c r="H2">
        <v>55.515340000000002</v>
      </c>
    </row>
    <row r="3" spans="1:8" x14ac:dyDescent="0.25">
      <c r="A3" s="1">
        <v>41137</v>
      </c>
      <c r="B3">
        <v>52.171300000000002</v>
      </c>
      <c r="C3" t="s">
        <v>3</v>
      </c>
      <c r="D3" t="s">
        <v>4</v>
      </c>
      <c r="E3" t="s">
        <v>6</v>
      </c>
      <c r="F3">
        <f>AVERAGE(PHP)</f>
        <v>53.572910231213875</v>
      </c>
      <c r="H3">
        <v>53.572910231213875</v>
      </c>
    </row>
    <row r="4" spans="1:8" x14ac:dyDescent="0.25">
      <c r="A4" s="1">
        <v>41138</v>
      </c>
      <c r="B4">
        <v>52.305929999999996</v>
      </c>
      <c r="C4" t="s">
        <v>3</v>
      </c>
      <c r="D4" t="s">
        <v>4</v>
      </c>
      <c r="E4" t="s">
        <v>7</v>
      </c>
      <c r="F4">
        <f>MIN(PHP)</f>
        <v>51.876649999999998</v>
      </c>
      <c r="H4">
        <v>51.876649999999998</v>
      </c>
    </row>
    <row r="5" spans="1:8" x14ac:dyDescent="0.25">
      <c r="A5" s="1">
        <v>41139</v>
      </c>
      <c r="B5">
        <v>52.307169999999999</v>
      </c>
      <c r="C5" t="s">
        <v>3</v>
      </c>
      <c r="D5" t="s">
        <v>4</v>
      </c>
    </row>
    <row r="6" spans="1:8" x14ac:dyDescent="0.25">
      <c r="A6" s="1">
        <v>41140</v>
      </c>
      <c r="B6">
        <v>52.306579999999997</v>
      </c>
      <c r="C6" t="s">
        <v>3</v>
      </c>
      <c r="D6" t="s">
        <v>4</v>
      </c>
    </row>
    <row r="7" spans="1:8" x14ac:dyDescent="0.25">
      <c r="A7" s="1">
        <v>41141</v>
      </c>
      <c r="B7">
        <v>52.280999999999999</v>
      </c>
      <c r="C7" t="s">
        <v>3</v>
      </c>
      <c r="D7" t="s">
        <v>4</v>
      </c>
    </row>
    <row r="8" spans="1:8" x14ac:dyDescent="0.25">
      <c r="A8" s="1">
        <v>41142</v>
      </c>
      <c r="B8">
        <v>52.674390000000002</v>
      </c>
      <c r="C8" t="s">
        <v>3</v>
      </c>
      <c r="D8" t="s">
        <v>4</v>
      </c>
    </row>
    <row r="9" spans="1:8" x14ac:dyDescent="0.25">
      <c r="A9" s="1">
        <v>41143</v>
      </c>
      <c r="B9">
        <v>53.025939999999999</v>
      </c>
      <c r="C9" t="s">
        <v>3</v>
      </c>
      <c r="D9" t="s">
        <v>4</v>
      </c>
    </row>
    <row r="10" spans="1:8" x14ac:dyDescent="0.25">
      <c r="A10" s="1">
        <v>41144</v>
      </c>
      <c r="B10">
        <v>52.977760000000004</v>
      </c>
      <c r="C10" t="s">
        <v>3</v>
      </c>
      <c r="D10" t="s">
        <v>4</v>
      </c>
    </row>
    <row r="11" spans="1:8" x14ac:dyDescent="0.25">
      <c r="A11" s="1">
        <v>41145</v>
      </c>
      <c r="B11">
        <v>52.829720000000002</v>
      </c>
      <c r="C11" t="s">
        <v>3</v>
      </c>
      <c r="D11" t="s">
        <v>4</v>
      </c>
    </row>
    <row r="12" spans="1:8" x14ac:dyDescent="0.25">
      <c r="A12" s="1">
        <v>41146</v>
      </c>
      <c r="B12">
        <v>52.90213</v>
      </c>
      <c r="C12" t="s">
        <v>3</v>
      </c>
      <c r="D12" t="s">
        <v>4</v>
      </c>
    </row>
    <row r="13" spans="1:8" x14ac:dyDescent="0.25">
      <c r="A13" s="1">
        <v>41147</v>
      </c>
      <c r="B13">
        <v>52.901330000000002</v>
      </c>
      <c r="C13" t="s">
        <v>3</v>
      </c>
      <c r="D13" t="s">
        <v>4</v>
      </c>
    </row>
    <row r="14" spans="1:8" x14ac:dyDescent="0.25">
      <c r="A14" s="1">
        <v>41148</v>
      </c>
      <c r="B14">
        <v>52.801259999999999</v>
      </c>
      <c r="C14" t="s">
        <v>3</v>
      </c>
      <c r="D14" t="s">
        <v>4</v>
      </c>
    </row>
    <row r="15" spans="1:8" x14ac:dyDescent="0.25">
      <c r="A15" s="1">
        <v>41149</v>
      </c>
      <c r="B15">
        <v>53.188009999999998</v>
      </c>
      <c r="C15" t="s">
        <v>3</v>
      </c>
      <c r="D15" t="s">
        <v>4</v>
      </c>
    </row>
    <row r="16" spans="1:8" x14ac:dyDescent="0.25">
      <c r="A16" s="1">
        <v>41150</v>
      </c>
      <c r="B16">
        <v>53.082700000000003</v>
      </c>
      <c r="C16" t="s">
        <v>3</v>
      </c>
      <c r="D16" t="s">
        <v>4</v>
      </c>
    </row>
    <row r="17" spans="1:4" x14ac:dyDescent="0.25">
      <c r="A17" s="1">
        <v>41151</v>
      </c>
      <c r="B17">
        <v>52.895200000000003</v>
      </c>
      <c r="C17" t="s">
        <v>3</v>
      </c>
      <c r="D17" t="s">
        <v>4</v>
      </c>
    </row>
    <row r="18" spans="1:4" x14ac:dyDescent="0.25">
      <c r="A18" s="1">
        <v>41152</v>
      </c>
      <c r="B18">
        <v>52.990079999999999</v>
      </c>
      <c r="C18" t="s">
        <v>3</v>
      </c>
      <c r="D18" t="s">
        <v>4</v>
      </c>
    </row>
    <row r="19" spans="1:4" x14ac:dyDescent="0.25">
      <c r="A19" s="1">
        <v>41153</v>
      </c>
      <c r="B19">
        <v>52.996229999999997</v>
      </c>
      <c r="C19" t="s">
        <v>3</v>
      </c>
      <c r="D19" t="s">
        <v>4</v>
      </c>
    </row>
    <row r="20" spans="1:4" x14ac:dyDescent="0.25">
      <c r="A20" s="1">
        <v>41154</v>
      </c>
      <c r="B20">
        <v>52.978940000000001</v>
      </c>
      <c r="C20" t="s">
        <v>3</v>
      </c>
      <c r="D20" t="s">
        <v>4</v>
      </c>
    </row>
    <row r="21" spans="1:4" x14ac:dyDescent="0.25">
      <c r="A21" s="1">
        <v>41155</v>
      </c>
      <c r="B21">
        <v>52.794559999999997</v>
      </c>
      <c r="C21" t="s">
        <v>3</v>
      </c>
      <c r="D21" t="s">
        <v>4</v>
      </c>
    </row>
    <row r="22" spans="1:4" x14ac:dyDescent="0.25">
      <c r="A22" s="1">
        <v>41156</v>
      </c>
      <c r="B22">
        <v>52.65634</v>
      </c>
      <c r="C22" t="s">
        <v>3</v>
      </c>
      <c r="D22" t="s">
        <v>4</v>
      </c>
    </row>
    <row r="23" spans="1:4" x14ac:dyDescent="0.25">
      <c r="A23" s="1">
        <v>41157</v>
      </c>
      <c r="B23">
        <v>52.868560000000002</v>
      </c>
      <c r="C23" t="s">
        <v>3</v>
      </c>
      <c r="D23" t="s">
        <v>4</v>
      </c>
    </row>
    <row r="24" spans="1:4" x14ac:dyDescent="0.25">
      <c r="A24" s="1">
        <v>41158</v>
      </c>
      <c r="B24">
        <v>52.758890000000001</v>
      </c>
      <c r="C24" t="s">
        <v>3</v>
      </c>
      <c r="D24" t="s">
        <v>4</v>
      </c>
    </row>
    <row r="25" spans="1:4" x14ac:dyDescent="0.25">
      <c r="A25" s="1">
        <v>41159</v>
      </c>
      <c r="B25">
        <v>53.247190000000003</v>
      </c>
      <c r="C25" t="s">
        <v>3</v>
      </c>
      <c r="D25" t="s">
        <v>4</v>
      </c>
    </row>
    <row r="26" spans="1:4" x14ac:dyDescent="0.25">
      <c r="A26" s="1">
        <v>41160</v>
      </c>
      <c r="B26">
        <v>52.769240000000003</v>
      </c>
      <c r="C26" t="s">
        <v>3</v>
      </c>
      <c r="D26" t="s">
        <v>4</v>
      </c>
    </row>
    <row r="27" spans="1:4" x14ac:dyDescent="0.25">
      <c r="A27" s="1">
        <v>41161</v>
      </c>
      <c r="B27">
        <v>52.767029999999998</v>
      </c>
      <c r="C27" t="s">
        <v>3</v>
      </c>
      <c r="D27" t="s">
        <v>4</v>
      </c>
    </row>
    <row r="28" spans="1:4" x14ac:dyDescent="0.25">
      <c r="A28" s="1">
        <v>41162</v>
      </c>
      <c r="B28">
        <v>53.034480000000002</v>
      </c>
      <c r="C28" t="s">
        <v>3</v>
      </c>
      <c r="D28" t="s">
        <v>4</v>
      </c>
    </row>
    <row r="29" spans="1:4" x14ac:dyDescent="0.25">
      <c r="A29" s="1">
        <v>41163</v>
      </c>
      <c r="B29">
        <v>53.370170000000002</v>
      </c>
      <c r="C29" t="s">
        <v>3</v>
      </c>
      <c r="D29" t="s">
        <v>4</v>
      </c>
    </row>
    <row r="30" spans="1:4" x14ac:dyDescent="0.25">
      <c r="A30" s="1">
        <v>41164</v>
      </c>
      <c r="B30">
        <v>53.5916</v>
      </c>
      <c r="C30" t="s">
        <v>3</v>
      </c>
      <c r="D30" t="s">
        <v>4</v>
      </c>
    </row>
    <row r="31" spans="1:4" x14ac:dyDescent="0.25">
      <c r="A31" s="1">
        <v>41165</v>
      </c>
      <c r="B31">
        <v>54.223529999999997</v>
      </c>
      <c r="C31" t="s">
        <v>3</v>
      </c>
      <c r="D31" t="s">
        <v>4</v>
      </c>
    </row>
    <row r="32" spans="1:4" x14ac:dyDescent="0.25">
      <c r="A32" s="1">
        <v>41166</v>
      </c>
      <c r="B32">
        <v>54.346249999999998</v>
      </c>
      <c r="C32" t="s">
        <v>3</v>
      </c>
      <c r="D32" t="s">
        <v>4</v>
      </c>
    </row>
    <row r="33" spans="1:4" x14ac:dyDescent="0.25">
      <c r="A33" s="1">
        <v>41167</v>
      </c>
      <c r="B33">
        <v>54.335659999999997</v>
      </c>
      <c r="C33" t="s">
        <v>3</v>
      </c>
      <c r="D33" t="s">
        <v>4</v>
      </c>
    </row>
    <row r="34" spans="1:4" x14ac:dyDescent="0.25">
      <c r="A34" s="1">
        <v>41168</v>
      </c>
      <c r="B34">
        <v>54.339060000000003</v>
      </c>
      <c r="C34" t="s">
        <v>3</v>
      </c>
      <c r="D34" t="s">
        <v>4</v>
      </c>
    </row>
    <row r="35" spans="1:4" x14ac:dyDescent="0.25">
      <c r="A35" s="1">
        <v>41169</v>
      </c>
      <c r="B35">
        <v>54.534109999999998</v>
      </c>
      <c r="C35" t="s">
        <v>3</v>
      </c>
      <c r="D35" t="s">
        <v>4</v>
      </c>
    </row>
    <row r="36" spans="1:4" x14ac:dyDescent="0.25">
      <c r="A36" s="1">
        <v>41170</v>
      </c>
      <c r="B36">
        <v>54.518819999999998</v>
      </c>
      <c r="C36" t="s">
        <v>3</v>
      </c>
      <c r="D36" t="s">
        <v>4</v>
      </c>
    </row>
    <row r="37" spans="1:4" x14ac:dyDescent="0.25">
      <c r="A37" s="1">
        <v>41171</v>
      </c>
      <c r="B37">
        <v>54.306699999999999</v>
      </c>
      <c r="C37" t="s">
        <v>3</v>
      </c>
      <c r="D37" t="s">
        <v>4</v>
      </c>
    </row>
    <row r="38" spans="1:4" x14ac:dyDescent="0.25">
      <c r="A38" s="1">
        <v>41172</v>
      </c>
      <c r="B38">
        <v>54.100490000000001</v>
      </c>
      <c r="C38" t="s">
        <v>3</v>
      </c>
      <c r="D38" t="s">
        <v>4</v>
      </c>
    </row>
    <row r="39" spans="1:4" x14ac:dyDescent="0.25">
      <c r="A39" s="1">
        <v>41173</v>
      </c>
      <c r="B39">
        <v>54.081490000000002</v>
      </c>
      <c r="C39" t="s">
        <v>3</v>
      </c>
      <c r="D39" t="s">
        <v>4</v>
      </c>
    </row>
    <row r="40" spans="1:4" x14ac:dyDescent="0.25">
      <c r="A40" s="1">
        <v>41174</v>
      </c>
      <c r="B40">
        <v>54.07179</v>
      </c>
      <c r="C40" t="s">
        <v>3</v>
      </c>
      <c r="D40" t="s">
        <v>4</v>
      </c>
    </row>
    <row r="41" spans="1:4" x14ac:dyDescent="0.25">
      <c r="A41" s="1">
        <v>41175</v>
      </c>
      <c r="B41">
        <v>54.072490000000002</v>
      </c>
      <c r="C41" t="s">
        <v>3</v>
      </c>
      <c r="D41" t="s">
        <v>4</v>
      </c>
    </row>
    <row r="42" spans="1:4" x14ac:dyDescent="0.25">
      <c r="A42" s="1">
        <v>41176</v>
      </c>
      <c r="B42">
        <v>53.989400000000003</v>
      </c>
      <c r="C42" t="s">
        <v>3</v>
      </c>
      <c r="D42" t="s">
        <v>4</v>
      </c>
    </row>
    <row r="43" spans="1:4" x14ac:dyDescent="0.25">
      <c r="A43" s="1">
        <v>41177</v>
      </c>
      <c r="B43">
        <v>53.787590000000002</v>
      </c>
      <c r="C43" t="s">
        <v>3</v>
      </c>
      <c r="D43" t="s">
        <v>4</v>
      </c>
    </row>
    <row r="44" spans="1:4" x14ac:dyDescent="0.25">
      <c r="A44" s="1">
        <v>41178</v>
      </c>
      <c r="B44">
        <v>54.003599999999999</v>
      </c>
      <c r="C44" t="s">
        <v>3</v>
      </c>
      <c r="D44" t="s">
        <v>4</v>
      </c>
    </row>
    <row r="45" spans="1:4" x14ac:dyDescent="0.25">
      <c r="A45" s="1">
        <v>41179</v>
      </c>
      <c r="B45">
        <v>54.006590000000003</v>
      </c>
      <c r="C45" t="s">
        <v>3</v>
      </c>
      <c r="D45" t="s">
        <v>4</v>
      </c>
    </row>
    <row r="46" spans="1:4" x14ac:dyDescent="0.25">
      <c r="A46" s="1">
        <v>41180</v>
      </c>
      <c r="B46">
        <v>53.584760000000003</v>
      </c>
      <c r="C46" t="s">
        <v>3</v>
      </c>
      <c r="D46" t="s">
        <v>4</v>
      </c>
    </row>
    <row r="47" spans="1:4" x14ac:dyDescent="0.25">
      <c r="A47" s="1">
        <v>41181</v>
      </c>
      <c r="B47">
        <v>53.934280000000001</v>
      </c>
      <c r="C47" t="s">
        <v>3</v>
      </c>
      <c r="D47" t="s">
        <v>4</v>
      </c>
    </row>
    <row r="48" spans="1:4" x14ac:dyDescent="0.25">
      <c r="A48" s="1">
        <v>41182</v>
      </c>
      <c r="B48">
        <v>53.934950000000001</v>
      </c>
      <c r="C48" t="s">
        <v>3</v>
      </c>
      <c r="D48" t="s">
        <v>4</v>
      </c>
    </row>
    <row r="49" spans="1:4" x14ac:dyDescent="0.25">
      <c r="A49" s="1">
        <v>41183</v>
      </c>
      <c r="B49">
        <v>53.763199999999998</v>
      </c>
      <c r="C49" t="s">
        <v>3</v>
      </c>
      <c r="D49" t="s">
        <v>4</v>
      </c>
    </row>
    <row r="50" spans="1:4" x14ac:dyDescent="0.25">
      <c r="A50" s="1">
        <v>41184</v>
      </c>
      <c r="B50">
        <v>53.736359999999998</v>
      </c>
      <c r="C50" t="s">
        <v>3</v>
      </c>
      <c r="D50" t="s">
        <v>4</v>
      </c>
    </row>
    <row r="51" spans="1:4" x14ac:dyDescent="0.25">
      <c r="A51" s="1">
        <v>41185</v>
      </c>
      <c r="B51">
        <v>53.70514</v>
      </c>
      <c r="C51" t="s">
        <v>3</v>
      </c>
      <c r="D51" t="s">
        <v>4</v>
      </c>
    </row>
    <row r="52" spans="1:4" x14ac:dyDescent="0.25">
      <c r="A52" s="1">
        <v>41186</v>
      </c>
      <c r="B52">
        <v>53.953330000000001</v>
      </c>
      <c r="C52" t="s">
        <v>3</v>
      </c>
      <c r="D52" t="s">
        <v>4</v>
      </c>
    </row>
    <row r="53" spans="1:4" x14ac:dyDescent="0.25">
      <c r="A53" s="1">
        <v>41187</v>
      </c>
      <c r="B53">
        <v>54.032629999999997</v>
      </c>
      <c r="C53" t="s">
        <v>3</v>
      </c>
      <c r="D53" t="s">
        <v>4</v>
      </c>
    </row>
    <row r="54" spans="1:4" x14ac:dyDescent="0.25">
      <c r="A54" s="1">
        <v>41188</v>
      </c>
      <c r="B54">
        <v>54.029499999999999</v>
      </c>
      <c r="C54" t="s">
        <v>3</v>
      </c>
      <c r="D54" t="s">
        <v>4</v>
      </c>
    </row>
    <row r="55" spans="1:4" x14ac:dyDescent="0.25">
      <c r="A55" s="1">
        <v>41189</v>
      </c>
      <c r="B55">
        <v>53.911619999999999</v>
      </c>
      <c r="C55" t="s">
        <v>3</v>
      </c>
      <c r="D55" t="s">
        <v>4</v>
      </c>
    </row>
    <row r="56" spans="1:4" x14ac:dyDescent="0.25">
      <c r="A56" s="1">
        <v>41190</v>
      </c>
      <c r="B56">
        <v>53.844189999999998</v>
      </c>
      <c r="C56" t="s">
        <v>3</v>
      </c>
      <c r="D56" t="s">
        <v>4</v>
      </c>
    </row>
    <row r="57" spans="1:4" x14ac:dyDescent="0.25">
      <c r="A57" s="1">
        <v>41191</v>
      </c>
      <c r="B57">
        <v>53.390459999999997</v>
      </c>
      <c r="C57" t="s">
        <v>3</v>
      </c>
      <c r="D57" t="s">
        <v>4</v>
      </c>
    </row>
    <row r="58" spans="1:4" x14ac:dyDescent="0.25">
      <c r="A58" s="1">
        <v>41192</v>
      </c>
      <c r="B58">
        <v>53.407490000000003</v>
      </c>
      <c r="C58" t="s">
        <v>3</v>
      </c>
      <c r="D58" t="s">
        <v>4</v>
      </c>
    </row>
    <row r="59" spans="1:4" x14ac:dyDescent="0.25">
      <c r="A59" s="1">
        <v>41193</v>
      </c>
      <c r="B59">
        <v>53.78284</v>
      </c>
      <c r="C59" t="s">
        <v>3</v>
      </c>
      <c r="D59" t="s">
        <v>4</v>
      </c>
    </row>
    <row r="60" spans="1:4" x14ac:dyDescent="0.25">
      <c r="A60" s="1">
        <v>41194</v>
      </c>
      <c r="B60">
        <v>53.64546</v>
      </c>
      <c r="C60" t="s">
        <v>3</v>
      </c>
      <c r="D60" t="s">
        <v>4</v>
      </c>
    </row>
    <row r="61" spans="1:4" x14ac:dyDescent="0.25">
      <c r="A61" s="1">
        <v>41195</v>
      </c>
      <c r="B61">
        <v>53.769329999999997</v>
      </c>
      <c r="C61" t="s">
        <v>3</v>
      </c>
      <c r="D61" t="s">
        <v>4</v>
      </c>
    </row>
    <row r="62" spans="1:4" x14ac:dyDescent="0.25">
      <c r="A62" s="1">
        <v>41196</v>
      </c>
      <c r="B62">
        <v>53.65034</v>
      </c>
      <c r="C62" t="s">
        <v>3</v>
      </c>
      <c r="D62" t="s">
        <v>4</v>
      </c>
    </row>
    <row r="63" spans="1:4" x14ac:dyDescent="0.25">
      <c r="A63" s="1">
        <v>41197</v>
      </c>
      <c r="B63">
        <v>53.658140000000003</v>
      </c>
      <c r="C63" t="s">
        <v>3</v>
      </c>
      <c r="D63" t="s">
        <v>4</v>
      </c>
    </row>
    <row r="64" spans="1:4" x14ac:dyDescent="0.25">
      <c r="A64" s="1">
        <v>41198</v>
      </c>
      <c r="B64">
        <v>54.189039999999999</v>
      </c>
      <c r="C64" t="s">
        <v>3</v>
      </c>
      <c r="D64" t="s">
        <v>4</v>
      </c>
    </row>
    <row r="65" spans="1:4" x14ac:dyDescent="0.25">
      <c r="A65" s="1">
        <v>41199</v>
      </c>
      <c r="B65">
        <v>54.003540000000001</v>
      </c>
      <c r="C65" t="s">
        <v>3</v>
      </c>
      <c r="D65" t="s">
        <v>4</v>
      </c>
    </row>
    <row r="66" spans="1:4" x14ac:dyDescent="0.25">
      <c r="A66" s="1">
        <v>41200</v>
      </c>
      <c r="B66">
        <v>53.946680000000001</v>
      </c>
      <c r="C66" t="s">
        <v>3</v>
      </c>
      <c r="D66" t="s">
        <v>4</v>
      </c>
    </row>
    <row r="67" spans="1:4" x14ac:dyDescent="0.25">
      <c r="A67" s="1">
        <v>41201</v>
      </c>
      <c r="B67">
        <v>53.82067</v>
      </c>
      <c r="C67" t="s">
        <v>3</v>
      </c>
      <c r="D67" t="s">
        <v>4</v>
      </c>
    </row>
    <row r="68" spans="1:4" x14ac:dyDescent="0.25">
      <c r="A68" s="1">
        <v>41202</v>
      </c>
      <c r="B68">
        <v>54.055709999999998</v>
      </c>
      <c r="C68" t="s">
        <v>3</v>
      </c>
      <c r="D68" t="s">
        <v>4</v>
      </c>
    </row>
    <row r="69" spans="1:4" x14ac:dyDescent="0.25">
      <c r="A69" s="1">
        <v>41203</v>
      </c>
      <c r="B69">
        <v>53.814999999999998</v>
      </c>
      <c r="C69" t="s">
        <v>3</v>
      </c>
      <c r="D69" t="s">
        <v>4</v>
      </c>
    </row>
    <row r="70" spans="1:4" x14ac:dyDescent="0.25">
      <c r="A70" s="1">
        <v>41204</v>
      </c>
      <c r="B70">
        <v>54.059699999999999</v>
      </c>
      <c r="C70" t="s">
        <v>3</v>
      </c>
      <c r="D70" t="s">
        <v>4</v>
      </c>
    </row>
    <row r="71" spans="1:4" x14ac:dyDescent="0.25">
      <c r="A71" s="1">
        <v>41205</v>
      </c>
      <c r="B71">
        <v>53.735489999999999</v>
      </c>
      <c r="C71" t="s">
        <v>3</v>
      </c>
      <c r="D71" t="s">
        <v>4</v>
      </c>
    </row>
    <row r="72" spans="1:4" x14ac:dyDescent="0.25">
      <c r="A72" s="1">
        <v>41206</v>
      </c>
      <c r="B72">
        <v>53.790970000000002</v>
      </c>
      <c r="C72" t="s">
        <v>3</v>
      </c>
      <c r="D72" t="s">
        <v>4</v>
      </c>
    </row>
    <row r="73" spans="1:4" x14ac:dyDescent="0.25">
      <c r="A73" s="1">
        <v>41207</v>
      </c>
      <c r="B73">
        <v>53.311190000000003</v>
      </c>
      <c r="C73" t="s">
        <v>3</v>
      </c>
      <c r="D73" t="s">
        <v>4</v>
      </c>
    </row>
    <row r="74" spans="1:4" x14ac:dyDescent="0.25">
      <c r="A74" s="1">
        <v>41208</v>
      </c>
      <c r="B74">
        <v>53.421480000000003</v>
      </c>
      <c r="C74" t="s">
        <v>3</v>
      </c>
      <c r="D74" t="s">
        <v>4</v>
      </c>
    </row>
    <row r="75" spans="1:4" x14ac:dyDescent="0.25">
      <c r="A75" s="1">
        <v>41209</v>
      </c>
      <c r="B75">
        <v>53.346939999999996</v>
      </c>
      <c r="C75" t="s">
        <v>3</v>
      </c>
      <c r="D75" t="s">
        <v>4</v>
      </c>
    </row>
    <row r="76" spans="1:4" x14ac:dyDescent="0.25">
      <c r="A76" s="1">
        <v>41210</v>
      </c>
      <c r="B76">
        <v>53.439239999999998</v>
      </c>
      <c r="C76" t="s">
        <v>3</v>
      </c>
      <c r="D76" t="s">
        <v>4</v>
      </c>
    </row>
    <row r="77" spans="1:4" x14ac:dyDescent="0.25">
      <c r="A77" s="1">
        <v>41211</v>
      </c>
      <c r="B77">
        <v>53.267530000000001</v>
      </c>
      <c r="C77" t="s">
        <v>3</v>
      </c>
      <c r="D77" t="s">
        <v>4</v>
      </c>
    </row>
    <row r="78" spans="1:4" x14ac:dyDescent="0.25">
      <c r="A78" s="1">
        <v>41212</v>
      </c>
      <c r="B78">
        <v>53.360770000000002</v>
      </c>
      <c r="C78" t="s">
        <v>3</v>
      </c>
      <c r="D78" t="s">
        <v>4</v>
      </c>
    </row>
    <row r="79" spans="1:4" x14ac:dyDescent="0.25">
      <c r="A79" s="1">
        <v>41213</v>
      </c>
      <c r="B79">
        <v>53.255589999999998</v>
      </c>
      <c r="C79" t="s">
        <v>3</v>
      </c>
      <c r="D79" t="s">
        <v>4</v>
      </c>
    </row>
    <row r="80" spans="1:4" x14ac:dyDescent="0.25">
      <c r="A80" s="1">
        <v>41214</v>
      </c>
      <c r="B80">
        <v>53.196170000000002</v>
      </c>
      <c r="C80" t="s">
        <v>3</v>
      </c>
      <c r="D80" t="s">
        <v>4</v>
      </c>
    </row>
    <row r="81" spans="1:4" x14ac:dyDescent="0.25">
      <c r="A81" s="1">
        <v>41215</v>
      </c>
      <c r="B81">
        <v>52.759990000000002</v>
      </c>
      <c r="C81" t="s">
        <v>3</v>
      </c>
      <c r="D81" t="s">
        <v>4</v>
      </c>
    </row>
    <row r="82" spans="1:4" x14ac:dyDescent="0.25">
      <c r="A82" s="1">
        <v>41216</v>
      </c>
      <c r="B82">
        <v>53.041249999999998</v>
      </c>
      <c r="C82" t="s">
        <v>3</v>
      </c>
      <c r="D82" t="s">
        <v>4</v>
      </c>
    </row>
    <row r="83" spans="1:4" x14ac:dyDescent="0.25">
      <c r="A83" s="1">
        <v>41217</v>
      </c>
      <c r="B83">
        <v>52.76332</v>
      </c>
      <c r="C83" t="s">
        <v>3</v>
      </c>
      <c r="D83" t="s">
        <v>4</v>
      </c>
    </row>
    <row r="84" spans="1:4" x14ac:dyDescent="0.25">
      <c r="A84" s="1">
        <v>41218</v>
      </c>
      <c r="B84">
        <v>52.727559999999997</v>
      </c>
      <c r="C84" t="s">
        <v>3</v>
      </c>
      <c r="D84" t="s">
        <v>4</v>
      </c>
    </row>
    <row r="85" spans="1:4" x14ac:dyDescent="0.25">
      <c r="A85" s="1">
        <v>41219</v>
      </c>
      <c r="B85">
        <v>52.795270000000002</v>
      </c>
      <c r="C85" t="s">
        <v>3</v>
      </c>
      <c r="D85" t="s">
        <v>4</v>
      </c>
    </row>
    <row r="86" spans="1:4" x14ac:dyDescent="0.25">
      <c r="A86" s="1">
        <v>41220</v>
      </c>
      <c r="B86">
        <v>52.308990000000001</v>
      </c>
      <c r="C86" t="s">
        <v>3</v>
      </c>
      <c r="D86" t="s">
        <v>4</v>
      </c>
    </row>
    <row r="87" spans="1:4" x14ac:dyDescent="0.25">
      <c r="A87" s="1">
        <v>41221</v>
      </c>
      <c r="B87">
        <v>52.31091</v>
      </c>
      <c r="C87" t="s">
        <v>3</v>
      </c>
      <c r="D87" t="s">
        <v>4</v>
      </c>
    </row>
    <row r="88" spans="1:4" x14ac:dyDescent="0.25">
      <c r="A88" s="1">
        <v>41222</v>
      </c>
      <c r="B88">
        <v>52.18627</v>
      </c>
      <c r="C88" t="s">
        <v>3</v>
      </c>
      <c r="D88" t="s">
        <v>4</v>
      </c>
    </row>
    <row r="89" spans="1:4" x14ac:dyDescent="0.25">
      <c r="A89" s="1">
        <v>41223</v>
      </c>
      <c r="B89">
        <v>52.25347</v>
      </c>
      <c r="C89" t="s">
        <v>3</v>
      </c>
      <c r="D89" t="s">
        <v>4</v>
      </c>
    </row>
    <row r="90" spans="1:4" x14ac:dyDescent="0.25">
      <c r="A90" s="1">
        <v>41224</v>
      </c>
      <c r="B90">
        <v>52.25629</v>
      </c>
      <c r="C90" t="s">
        <v>3</v>
      </c>
      <c r="D90" t="s">
        <v>4</v>
      </c>
    </row>
    <row r="91" spans="1:4" x14ac:dyDescent="0.25">
      <c r="A91" s="1">
        <v>41225</v>
      </c>
      <c r="B91">
        <v>52.273420000000002</v>
      </c>
      <c r="C91" t="s">
        <v>3</v>
      </c>
      <c r="D91" t="s">
        <v>4</v>
      </c>
    </row>
    <row r="92" spans="1:4" x14ac:dyDescent="0.25">
      <c r="A92" s="1">
        <v>41226</v>
      </c>
      <c r="B92">
        <v>52.230870000000003</v>
      </c>
      <c r="C92" t="s">
        <v>3</v>
      </c>
      <c r="D92" t="s">
        <v>4</v>
      </c>
    </row>
    <row r="93" spans="1:4" x14ac:dyDescent="0.25">
      <c r="A93" s="1">
        <v>41227</v>
      </c>
      <c r="B93">
        <v>52.406529999999997</v>
      </c>
      <c r="C93" t="s">
        <v>3</v>
      </c>
      <c r="D93" t="s">
        <v>4</v>
      </c>
    </row>
    <row r="94" spans="1:4" x14ac:dyDescent="0.25">
      <c r="A94" s="1">
        <v>41228</v>
      </c>
      <c r="B94">
        <v>52.623179999999998</v>
      </c>
      <c r="C94" t="s">
        <v>3</v>
      </c>
      <c r="D94" t="s">
        <v>4</v>
      </c>
    </row>
    <row r="95" spans="1:4" x14ac:dyDescent="0.25">
      <c r="A95" s="1">
        <v>41229</v>
      </c>
      <c r="B95">
        <v>52.609009999999998</v>
      </c>
      <c r="C95" t="s">
        <v>3</v>
      </c>
      <c r="D95" t="s">
        <v>4</v>
      </c>
    </row>
    <row r="96" spans="1:4" x14ac:dyDescent="0.25">
      <c r="A96" s="1">
        <v>41230</v>
      </c>
      <c r="B96">
        <v>52.61788</v>
      </c>
      <c r="C96" t="s">
        <v>3</v>
      </c>
      <c r="D96" t="s">
        <v>4</v>
      </c>
    </row>
    <row r="97" spans="1:4" x14ac:dyDescent="0.25">
      <c r="A97" s="1">
        <v>41231</v>
      </c>
      <c r="B97">
        <v>52.62753</v>
      </c>
      <c r="C97" t="s">
        <v>3</v>
      </c>
      <c r="D97" t="s">
        <v>4</v>
      </c>
    </row>
    <row r="98" spans="1:4" x14ac:dyDescent="0.25">
      <c r="A98" s="1">
        <v>41232</v>
      </c>
      <c r="B98">
        <v>52.590560000000004</v>
      </c>
      <c r="C98" t="s">
        <v>3</v>
      </c>
      <c r="D98" t="s">
        <v>4</v>
      </c>
    </row>
    <row r="99" spans="1:4" x14ac:dyDescent="0.25">
      <c r="A99" s="1">
        <v>41233</v>
      </c>
      <c r="B99">
        <v>52.758940000000003</v>
      </c>
      <c r="C99" t="s">
        <v>3</v>
      </c>
      <c r="D99" t="s">
        <v>4</v>
      </c>
    </row>
    <row r="100" spans="1:4" x14ac:dyDescent="0.25">
      <c r="A100" s="1">
        <v>41234</v>
      </c>
      <c r="B100">
        <v>52.720440000000004</v>
      </c>
      <c r="C100" t="s">
        <v>3</v>
      </c>
      <c r="D100" t="s">
        <v>4</v>
      </c>
    </row>
    <row r="101" spans="1:4" x14ac:dyDescent="0.25">
      <c r="A101" s="1">
        <v>41235</v>
      </c>
      <c r="B101">
        <v>52.898809999999997</v>
      </c>
      <c r="C101" t="s">
        <v>3</v>
      </c>
      <c r="D101" t="s">
        <v>4</v>
      </c>
    </row>
    <row r="102" spans="1:4" x14ac:dyDescent="0.25">
      <c r="A102" s="1">
        <v>41236</v>
      </c>
      <c r="B102">
        <v>53.275370000000002</v>
      </c>
      <c r="C102" t="s">
        <v>3</v>
      </c>
      <c r="D102" t="s">
        <v>4</v>
      </c>
    </row>
    <row r="103" spans="1:4" x14ac:dyDescent="0.25">
      <c r="A103" s="1">
        <v>41237</v>
      </c>
      <c r="B103">
        <v>52.982219999999998</v>
      </c>
      <c r="C103" t="s">
        <v>3</v>
      </c>
      <c r="D103" t="s">
        <v>4</v>
      </c>
    </row>
    <row r="104" spans="1:4" x14ac:dyDescent="0.25">
      <c r="A104" s="1">
        <v>41238</v>
      </c>
      <c r="B104">
        <v>53.204529999999998</v>
      </c>
      <c r="C104" t="s">
        <v>3</v>
      </c>
      <c r="D104" t="s">
        <v>4</v>
      </c>
    </row>
    <row r="105" spans="1:4" x14ac:dyDescent="0.25">
      <c r="A105" s="1">
        <v>41239</v>
      </c>
      <c r="B105">
        <v>53.244959999999999</v>
      </c>
      <c r="C105" t="s">
        <v>3</v>
      </c>
      <c r="D105" t="s">
        <v>4</v>
      </c>
    </row>
    <row r="106" spans="1:4" x14ac:dyDescent="0.25">
      <c r="A106" s="1">
        <v>41240</v>
      </c>
      <c r="B106">
        <v>52.808660000000003</v>
      </c>
      <c r="C106" t="s">
        <v>3</v>
      </c>
      <c r="D106" t="s">
        <v>4</v>
      </c>
    </row>
    <row r="107" spans="1:4" x14ac:dyDescent="0.25">
      <c r="A107" s="1">
        <v>41241</v>
      </c>
      <c r="B107">
        <v>52.991300000000003</v>
      </c>
      <c r="C107" t="s">
        <v>3</v>
      </c>
      <c r="D107" t="s">
        <v>4</v>
      </c>
    </row>
    <row r="108" spans="1:4" x14ac:dyDescent="0.25">
      <c r="A108" s="1">
        <v>41242</v>
      </c>
      <c r="B108">
        <v>53.046109999999999</v>
      </c>
      <c r="C108" t="s">
        <v>3</v>
      </c>
      <c r="D108" t="s">
        <v>4</v>
      </c>
    </row>
    <row r="109" spans="1:4" x14ac:dyDescent="0.25">
      <c r="A109" s="1">
        <v>41243</v>
      </c>
      <c r="B109">
        <v>53.005690000000001</v>
      </c>
      <c r="C109" t="s">
        <v>3</v>
      </c>
      <c r="D109" t="s">
        <v>4</v>
      </c>
    </row>
    <row r="110" spans="1:4" x14ac:dyDescent="0.25">
      <c r="A110" s="1">
        <v>41244</v>
      </c>
      <c r="B110">
        <v>53.084049999999998</v>
      </c>
      <c r="C110" t="s">
        <v>3</v>
      </c>
      <c r="D110" t="s">
        <v>4</v>
      </c>
    </row>
    <row r="111" spans="1:4" x14ac:dyDescent="0.25">
      <c r="A111" s="1">
        <v>41245</v>
      </c>
      <c r="B111">
        <v>53.008400000000002</v>
      </c>
      <c r="C111" t="s">
        <v>3</v>
      </c>
      <c r="D111" t="s">
        <v>4</v>
      </c>
    </row>
    <row r="112" spans="1:4" x14ac:dyDescent="0.25">
      <c r="A112" s="1">
        <v>41246</v>
      </c>
      <c r="B112">
        <v>53.422960000000003</v>
      </c>
      <c r="C112" t="s">
        <v>3</v>
      </c>
      <c r="D112" t="s">
        <v>4</v>
      </c>
    </row>
    <row r="113" spans="1:4" x14ac:dyDescent="0.25">
      <c r="A113" s="1">
        <v>41247</v>
      </c>
      <c r="B113">
        <v>53.572620000000001</v>
      </c>
      <c r="C113" t="s">
        <v>3</v>
      </c>
      <c r="D113" t="s">
        <v>4</v>
      </c>
    </row>
    <row r="114" spans="1:4" x14ac:dyDescent="0.25">
      <c r="A114" s="1">
        <v>41248</v>
      </c>
      <c r="B114">
        <v>53.421169999999996</v>
      </c>
      <c r="C114" t="s">
        <v>3</v>
      </c>
      <c r="D114" t="s">
        <v>4</v>
      </c>
    </row>
    <row r="115" spans="1:4" x14ac:dyDescent="0.25">
      <c r="A115" s="1">
        <v>41249</v>
      </c>
      <c r="B115">
        <v>53.06729</v>
      </c>
      <c r="C115" t="s">
        <v>3</v>
      </c>
      <c r="D115" t="s">
        <v>4</v>
      </c>
    </row>
    <row r="116" spans="1:4" x14ac:dyDescent="0.25">
      <c r="A116" s="1">
        <v>41250</v>
      </c>
      <c r="B116">
        <v>52.960790000000003</v>
      </c>
      <c r="C116" t="s">
        <v>3</v>
      </c>
      <c r="D116" t="s">
        <v>4</v>
      </c>
    </row>
    <row r="117" spans="1:4" x14ac:dyDescent="0.25">
      <c r="A117" s="1">
        <v>41251</v>
      </c>
      <c r="B117">
        <v>52.958120000000001</v>
      </c>
      <c r="C117" t="s">
        <v>3</v>
      </c>
      <c r="D117" t="s">
        <v>4</v>
      </c>
    </row>
    <row r="118" spans="1:4" x14ac:dyDescent="0.25">
      <c r="A118" s="1">
        <v>41252</v>
      </c>
      <c r="B118">
        <v>52.932360000000003</v>
      </c>
      <c r="C118" t="s">
        <v>3</v>
      </c>
      <c r="D118" t="s">
        <v>4</v>
      </c>
    </row>
    <row r="119" spans="1:4" x14ac:dyDescent="0.25">
      <c r="A119" s="1">
        <v>41253</v>
      </c>
      <c r="B119">
        <v>52.983559999999997</v>
      </c>
      <c r="C119" t="s">
        <v>3</v>
      </c>
      <c r="D119" t="s">
        <v>4</v>
      </c>
    </row>
    <row r="120" spans="1:4" x14ac:dyDescent="0.25">
      <c r="A120" s="1">
        <v>41254</v>
      </c>
      <c r="B120">
        <v>53.17942</v>
      </c>
      <c r="C120" t="s">
        <v>3</v>
      </c>
      <c r="D120" t="s">
        <v>4</v>
      </c>
    </row>
    <row r="121" spans="1:4" x14ac:dyDescent="0.25">
      <c r="A121" s="1">
        <v>41255</v>
      </c>
      <c r="B121">
        <v>53.597990000000003</v>
      </c>
      <c r="C121" t="s">
        <v>3</v>
      </c>
      <c r="D121" t="s">
        <v>4</v>
      </c>
    </row>
    <row r="122" spans="1:4" x14ac:dyDescent="0.25">
      <c r="A122" s="1">
        <v>41256</v>
      </c>
      <c r="B122">
        <v>53.681739999999998</v>
      </c>
      <c r="C122" t="s">
        <v>3</v>
      </c>
      <c r="D122" t="s">
        <v>4</v>
      </c>
    </row>
    <row r="123" spans="1:4" x14ac:dyDescent="0.25">
      <c r="A123" s="1">
        <v>41257</v>
      </c>
      <c r="B123">
        <v>54.133540000000004</v>
      </c>
      <c r="C123" t="s">
        <v>3</v>
      </c>
      <c r="D123" t="s">
        <v>4</v>
      </c>
    </row>
    <row r="124" spans="1:4" x14ac:dyDescent="0.25">
      <c r="A124" s="1">
        <v>41258</v>
      </c>
      <c r="B124">
        <v>53.825409999999998</v>
      </c>
      <c r="C124" t="s">
        <v>3</v>
      </c>
      <c r="D124" t="s">
        <v>4</v>
      </c>
    </row>
    <row r="125" spans="1:4" x14ac:dyDescent="0.25">
      <c r="A125" s="1">
        <v>41259</v>
      </c>
      <c r="B125">
        <v>54.145069999999997</v>
      </c>
      <c r="C125" t="s">
        <v>3</v>
      </c>
      <c r="D125" t="s">
        <v>4</v>
      </c>
    </row>
    <row r="126" spans="1:4" x14ac:dyDescent="0.25">
      <c r="A126" s="1">
        <v>41260</v>
      </c>
      <c r="B126">
        <v>53.975250000000003</v>
      </c>
      <c r="C126" t="s">
        <v>3</v>
      </c>
      <c r="D126" t="s">
        <v>4</v>
      </c>
    </row>
    <row r="127" spans="1:4" x14ac:dyDescent="0.25">
      <c r="A127" s="1">
        <v>41261</v>
      </c>
      <c r="B127">
        <v>54.329450000000001</v>
      </c>
      <c r="C127" t="s">
        <v>3</v>
      </c>
      <c r="D127" t="s">
        <v>4</v>
      </c>
    </row>
    <row r="128" spans="1:4" x14ac:dyDescent="0.25">
      <c r="A128" s="1">
        <v>41262</v>
      </c>
      <c r="B128">
        <v>54.093409999999999</v>
      </c>
      <c r="C128" t="s">
        <v>3</v>
      </c>
      <c r="D128" t="s">
        <v>4</v>
      </c>
    </row>
    <row r="129" spans="1:4" x14ac:dyDescent="0.25">
      <c r="A129" s="1">
        <v>41263</v>
      </c>
      <c r="B129">
        <v>54.440579999999997</v>
      </c>
      <c r="C129" t="s">
        <v>3</v>
      </c>
      <c r="D129" t="s">
        <v>4</v>
      </c>
    </row>
    <row r="130" spans="1:4" x14ac:dyDescent="0.25">
      <c r="A130" s="1">
        <v>41264</v>
      </c>
      <c r="B130">
        <v>54.222250000000003</v>
      </c>
      <c r="C130" t="s">
        <v>3</v>
      </c>
      <c r="D130" t="s">
        <v>4</v>
      </c>
    </row>
    <row r="131" spans="1:4" x14ac:dyDescent="0.25">
      <c r="A131" s="1">
        <v>41265</v>
      </c>
      <c r="B131">
        <v>54.210769999999997</v>
      </c>
      <c r="C131" t="s">
        <v>3</v>
      </c>
      <c r="D131" t="s">
        <v>4</v>
      </c>
    </row>
    <row r="132" spans="1:4" x14ac:dyDescent="0.25">
      <c r="A132" s="1">
        <v>41266</v>
      </c>
      <c r="B132">
        <v>54.216230000000003</v>
      </c>
      <c r="C132" t="s">
        <v>3</v>
      </c>
      <c r="D132" t="s">
        <v>4</v>
      </c>
    </row>
    <row r="133" spans="1:4" x14ac:dyDescent="0.25">
      <c r="A133" s="1">
        <v>41267</v>
      </c>
      <c r="B133">
        <v>54.230690000000003</v>
      </c>
      <c r="C133" t="s">
        <v>3</v>
      </c>
      <c r="D133" t="s">
        <v>4</v>
      </c>
    </row>
    <row r="134" spans="1:4" x14ac:dyDescent="0.25">
      <c r="A134" s="1">
        <v>41268</v>
      </c>
      <c r="B134">
        <v>54.221330000000002</v>
      </c>
      <c r="C134" t="s">
        <v>3</v>
      </c>
      <c r="D134" t="s">
        <v>4</v>
      </c>
    </row>
    <row r="135" spans="1:4" x14ac:dyDescent="0.25">
      <c r="A135" s="1">
        <v>41269</v>
      </c>
      <c r="B135">
        <v>54.411540000000002</v>
      </c>
      <c r="C135" t="s">
        <v>3</v>
      </c>
      <c r="D135" t="s">
        <v>4</v>
      </c>
    </row>
    <row r="136" spans="1:4" x14ac:dyDescent="0.25">
      <c r="A136" s="1">
        <v>41270</v>
      </c>
      <c r="B136">
        <v>54.422919999999998</v>
      </c>
      <c r="C136" t="s">
        <v>3</v>
      </c>
      <c r="D136" t="s">
        <v>4</v>
      </c>
    </row>
    <row r="137" spans="1:4" x14ac:dyDescent="0.25">
      <c r="A137" s="1">
        <v>41271</v>
      </c>
      <c r="B137">
        <v>54.303150000000002</v>
      </c>
      <c r="C137" t="s">
        <v>3</v>
      </c>
      <c r="D137" t="s">
        <v>4</v>
      </c>
    </row>
    <row r="138" spans="1:4" x14ac:dyDescent="0.25">
      <c r="A138" s="1">
        <v>41272</v>
      </c>
      <c r="B138">
        <v>54.123759999999997</v>
      </c>
      <c r="C138" t="s">
        <v>3</v>
      </c>
      <c r="D138" t="s">
        <v>4</v>
      </c>
    </row>
    <row r="139" spans="1:4" x14ac:dyDescent="0.25">
      <c r="A139" s="1">
        <v>41273</v>
      </c>
      <c r="B139">
        <v>54.292200000000001</v>
      </c>
      <c r="C139" t="s">
        <v>3</v>
      </c>
      <c r="D139" t="s">
        <v>4</v>
      </c>
    </row>
    <row r="140" spans="1:4" x14ac:dyDescent="0.25">
      <c r="A140" s="1">
        <v>41274</v>
      </c>
      <c r="B140">
        <v>54.17848</v>
      </c>
      <c r="C140" t="s">
        <v>3</v>
      </c>
      <c r="D140" t="s">
        <v>4</v>
      </c>
    </row>
    <row r="141" spans="1:4" x14ac:dyDescent="0.25">
      <c r="A141" s="1">
        <v>41275</v>
      </c>
      <c r="B141">
        <v>54.192039999999999</v>
      </c>
      <c r="C141" t="s">
        <v>3</v>
      </c>
      <c r="D141" t="s">
        <v>4</v>
      </c>
    </row>
    <row r="142" spans="1:4" x14ac:dyDescent="0.25">
      <c r="A142" s="1">
        <v>41276</v>
      </c>
      <c r="B142">
        <v>53.904179999999997</v>
      </c>
      <c r="C142" t="s">
        <v>3</v>
      </c>
      <c r="D142" t="s">
        <v>4</v>
      </c>
    </row>
    <row r="143" spans="1:4" x14ac:dyDescent="0.25">
      <c r="A143" s="1">
        <v>41277</v>
      </c>
      <c r="B143">
        <v>53.085149999999999</v>
      </c>
      <c r="C143" t="s">
        <v>3</v>
      </c>
      <c r="D143" t="s">
        <v>4</v>
      </c>
    </row>
    <row r="144" spans="1:4" x14ac:dyDescent="0.25">
      <c r="A144" s="1">
        <v>41278</v>
      </c>
      <c r="B144">
        <v>53.427320000000002</v>
      </c>
      <c r="C144" t="s">
        <v>3</v>
      </c>
      <c r="D144" t="s">
        <v>4</v>
      </c>
    </row>
    <row r="145" spans="1:4" x14ac:dyDescent="0.25">
      <c r="A145" s="1">
        <v>41281</v>
      </c>
      <c r="B145">
        <v>53.667160000000003</v>
      </c>
      <c r="C145" t="s">
        <v>3</v>
      </c>
      <c r="D145" t="s">
        <v>4</v>
      </c>
    </row>
    <row r="146" spans="1:4" x14ac:dyDescent="0.25">
      <c r="A146" s="1">
        <v>41282</v>
      </c>
      <c r="B146">
        <v>53.38944</v>
      </c>
      <c r="C146" t="s">
        <v>3</v>
      </c>
      <c r="D146" t="s">
        <v>4</v>
      </c>
    </row>
    <row r="147" spans="1:4" x14ac:dyDescent="0.25">
      <c r="A147" s="1">
        <v>41283</v>
      </c>
      <c r="B147">
        <v>53.201230000000002</v>
      </c>
      <c r="C147" t="s">
        <v>3</v>
      </c>
      <c r="D147" t="s">
        <v>4</v>
      </c>
    </row>
    <row r="148" spans="1:4" x14ac:dyDescent="0.25">
      <c r="A148" s="1">
        <v>41284</v>
      </c>
      <c r="B148">
        <v>53.992699999999999</v>
      </c>
      <c r="C148" t="s">
        <v>3</v>
      </c>
      <c r="D148" t="s">
        <v>4</v>
      </c>
    </row>
    <row r="149" spans="1:4" x14ac:dyDescent="0.25">
      <c r="A149" s="1">
        <v>41285</v>
      </c>
      <c r="B149">
        <v>54.167659999999998</v>
      </c>
      <c r="C149" t="s">
        <v>3</v>
      </c>
      <c r="D149" t="s">
        <v>4</v>
      </c>
    </row>
    <row r="150" spans="1:4" x14ac:dyDescent="0.25">
      <c r="A150" s="1">
        <v>41287</v>
      </c>
      <c r="B150">
        <v>54.16375</v>
      </c>
      <c r="C150" t="s">
        <v>3</v>
      </c>
      <c r="D150" t="s">
        <v>4</v>
      </c>
    </row>
    <row r="151" spans="1:4" x14ac:dyDescent="0.25">
      <c r="A151" s="1">
        <v>41288</v>
      </c>
      <c r="B151">
        <v>54.408790000000003</v>
      </c>
      <c r="C151" t="s">
        <v>3</v>
      </c>
      <c r="D151" t="s">
        <v>4</v>
      </c>
    </row>
    <row r="152" spans="1:4" x14ac:dyDescent="0.25">
      <c r="A152" s="1">
        <v>41289</v>
      </c>
      <c r="B152">
        <v>53.993049999999997</v>
      </c>
      <c r="C152" t="s">
        <v>3</v>
      </c>
      <c r="D152" t="s">
        <v>4</v>
      </c>
    </row>
    <row r="153" spans="1:4" x14ac:dyDescent="0.25">
      <c r="A153" s="1">
        <v>41290</v>
      </c>
      <c r="B153">
        <v>54.091569999999997</v>
      </c>
      <c r="C153" t="s">
        <v>3</v>
      </c>
      <c r="D153" t="s">
        <v>4</v>
      </c>
    </row>
    <row r="154" spans="1:4" x14ac:dyDescent="0.25">
      <c r="A154" s="1">
        <v>41291</v>
      </c>
      <c r="B154">
        <v>54.31335</v>
      </c>
      <c r="C154" t="s">
        <v>3</v>
      </c>
      <c r="D154" t="s">
        <v>4</v>
      </c>
    </row>
    <row r="155" spans="1:4" x14ac:dyDescent="0.25">
      <c r="A155" s="1">
        <v>41292</v>
      </c>
      <c r="B155">
        <v>53.994750000000003</v>
      </c>
      <c r="C155" t="s">
        <v>3</v>
      </c>
      <c r="D155" t="s">
        <v>4</v>
      </c>
    </row>
    <row r="156" spans="1:4" x14ac:dyDescent="0.25">
      <c r="A156" s="1">
        <v>41294</v>
      </c>
      <c r="B156">
        <v>53.997889999999998</v>
      </c>
      <c r="C156" t="s">
        <v>3</v>
      </c>
      <c r="D156" t="s">
        <v>4</v>
      </c>
    </row>
    <row r="157" spans="1:4" x14ac:dyDescent="0.25">
      <c r="A157" s="1">
        <v>41295</v>
      </c>
      <c r="B157">
        <v>54.155029999999996</v>
      </c>
      <c r="C157" t="s">
        <v>3</v>
      </c>
      <c r="D157" t="s">
        <v>4</v>
      </c>
    </row>
    <row r="158" spans="1:4" x14ac:dyDescent="0.25">
      <c r="A158" s="1">
        <v>41296</v>
      </c>
      <c r="B158">
        <v>54.104019999999998</v>
      </c>
      <c r="C158" t="s">
        <v>3</v>
      </c>
      <c r="D158" t="s">
        <v>4</v>
      </c>
    </row>
    <row r="159" spans="1:4" x14ac:dyDescent="0.25">
      <c r="A159" s="1">
        <v>41297</v>
      </c>
      <c r="B159">
        <v>54.078200000000002</v>
      </c>
      <c r="C159" t="s">
        <v>3</v>
      </c>
      <c r="D159" t="s">
        <v>4</v>
      </c>
    </row>
    <row r="160" spans="1:4" x14ac:dyDescent="0.25">
      <c r="A160" s="1">
        <v>41298</v>
      </c>
      <c r="B160">
        <v>54.321460000000002</v>
      </c>
      <c r="C160" t="s">
        <v>3</v>
      </c>
      <c r="D160" t="s">
        <v>4</v>
      </c>
    </row>
    <row r="161" spans="1:4" x14ac:dyDescent="0.25">
      <c r="A161" s="1">
        <v>41299</v>
      </c>
      <c r="B161">
        <v>54.77702</v>
      </c>
      <c r="C161" t="s">
        <v>3</v>
      </c>
      <c r="D161" t="s">
        <v>4</v>
      </c>
    </row>
    <row r="162" spans="1:4" x14ac:dyDescent="0.25">
      <c r="A162" s="1">
        <v>41301</v>
      </c>
      <c r="B162">
        <v>54.777990000000003</v>
      </c>
      <c r="C162" t="s">
        <v>3</v>
      </c>
      <c r="D162" t="s">
        <v>4</v>
      </c>
    </row>
    <row r="163" spans="1:4" x14ac:dyDescent="0.25">
      <c r="A163" s="1">
        <v>41302</v>
      </c>
      <c r="B163">
        <v>55.098860000000002</v>
      </c>
      <c r="C163" t="s">
        <v>3</v>
      </c>
      <c r="D163" t="s">
        <v>4</v>
      </c>
    </row>
    <row r="164" spans="1:4" x14ac:dyDescent="0.25">
      <c r="A164" s="1">
        <v>41303</v>
      </c>
      <c r="B164">
        <v>54.92859</v>
      </c>
      <c r="C164" t="s">
        <v>3</v>
      </c>
      <c r="D164" t="s">
        <v>4</v>
      </c>
    </row>
    <row r="165" spans="1:4" x14ac:dyDescent="0.25">
      <c r="A165" s="1">
        <v>41304</v>
      </c>
      <c r="B165">
        <v>55.15616</v>
      </c>
      <c r="C165" t="s">
        <v>3</v>
      </c>
      <c r="D165" t="s">
        <v>4</v>
      </c>
    </row>
    <row r="166" spans="1:4" x14ac:dyDescent="0.25">
      <c r="A166" s="1">
        <v>41305</v>
      </c>
      <c r="B166">
        <v>55.292059999999999</v>
      </c>
      <c r="C166" t="s">
        <v>3</v>
      </c>
      <c r="D166" t="s">
        <v>4</v>
      </c>
    </row>
    <row r="167" spans="1:4" x14ac:dyDescent="0.25">
      <c r="A167" s="1">
        <v>41306</v>
      </c>
      <c r="B167">
        <v>55.492080000000001</v>
      </c>
      <c r="C167" t="s">
        <v>3</v>
      </c>
      <c r="D167" t="s">
        <v>4</v>
      </c>
    </row>
    <row r="168" spans="1:4" x14ac:dyDescent="0.25">
      <c r="A168" s="1">
        <v>41308</v>
      </c>
      <c r="B168">
        <v>55.515340000000002</v>
      </c>
      <c r="C168" t="s">
        <v>3</v>
      </c>
      <c r="D168" t="s">
        <v>4</v>
      </c>
    </row>
    <row r="169" spans="1:4" x14ac:dyDescent="0.25">
      <c r="A169" s="1">
        <v>41309</v>
      </c>
      <c r="B169">
        <v>54.79954</v>
      </c>
      <c r="C169" t="s">
        <v>3</v>
      </c>
      <c r="D169" t="s">
        <v>4</v>
      </c>
    </row>
    <row r="170" spans="1:4" x14ac:dyDescent="0.25">
      <c r="A170" s="1">
        <v>41310</v>
      </c>
      <c r="B170">
        <v>55.204439999999998</v>
      </c>
      <c r="C170" t="s">
        <v>3</v>
      </c>
      <c r="D170" t="s">
        <v>4</v>
      </c>
    </row>
    <row r="171" spans="1:4" x14ac:dyDescent="0.25">
      <c r="A171" s="1">
        <v>41311</v>
      </c>
      <c r="B171">
        <v>55.070860000000003</v>
      </c>
      <c r="C171" t="s">
        <v>3</v>
      </c>
      <c r="D171" t="s">
        <v>4</v>
      </c>
    </row>
    <row r="172" spans="1:4" x14ac:dyDescent="0.25">
      <c r="A172" s="1">
        <v>41312</v>
      </c>
      <c r="B172">
        <v>54.554220000000001</v>
      </c>
      <c r="C172" t="s">
        <v>3</v>
      </c>
      <c r="D172" t="s">
        <v>4</v>
      </c>
    </row>
    <row r="173" spans="1:4" x14ac:dyDescent="0.25">
      <c r="A173" s="1">
        <v>41313</v>
      </c>
      <c r="B173">
        <v>54.401829999999997</v>
      </c>
      <c r="C173" t="s">
        <v>3</v>
      </c>
      <c r="D173" t="s">
        <v>4</v>
      </c>
    </row>
    <row r="174" spans="1:4" x14ac:dyDescent="0.25">
      <c r="A174" s="1">
        <v>41315</v>
      </c>
      <c r="B174">
        <v>54.612229999999997</v>
      </c>
      <c r="C174" t="s">
        <v>3</v>
      </c>
      <c r="D174" t="s">
        <v>4</v>
      </c>
    </row>
  </sheetData>
  <dataConsolidate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topLeftCell="J1" zoomScale="75" zoomScaleNormal="75" workbookViewId="0">
      <selection activeCell="U36" sqref="U36"/>
    </sheetView>
  </sheetViews>
  <sheetFormatPr baseColWidth="10" defaultRowHeight="15" x14ac:dyDescent="0.25"/>
  <cols>
    <col min="3" max="3" width="12.42578125" bestFit="1" customWidth="1"/>
    <col min="4" max="4" width="18.28515625" bestFit="1" customWidth="1"/>
    <col min="6" max="6" width="25.7109375" customWidth="1"/>
    <col min="7" max="7" width="18.28515625" customWidth="1"/>
    <col min="8" max="8" width="7.5703125" customWidth="1"/>
    <col min="9" max="9" width="8.5703125" customWidth="1"/>
    <col min="11" max="11" width="20.42578125" bestFit="1" customWidth="1"/>
    <col min="12" max="12" width="16.7109375" bestFit="1" customWidth="1"/>
    <col min="13" max="13" width="15.28515625" customWidth="1"/>
    <col min="16" max="16" width="12" bestFit="1" customWidth="1"/>
  </cols>
  <sheetData>
    <row r="1" spans="1:16" ht="21" x14ac:dyDescent="0.35">
      <c r="B1" s="41" t="s">
        <v>8</v>
      </c>
    </row>
    <row r="3" spans="1:16" ht="21" x14ac:dyDescent="0.35">
      <c r="A3" s="44"/>
      <c r="B3" s="45" t="s">
        <v>127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5" spans="1:16" ht="21" x14ac:dyDescent="0.35">
      <c r="C5" s="41"/>
      <c r="D5" s="41"/>
      <c r="G5" t="s">
        <v>9</v>
      </c>
      <c r="H5">
        <v>1.3387</v>
      </c>
      <c r="I5" t="s">
        <v>10</v>
      </c>
      <c r="J5" s="38">
        <v>54.491799999999998</v>
      </c>
    </row>
    <row r="7" spans="1:16" x14ac:dyDescent="0.25">
      <c r="C7" t="s">
        <v>11</v>
      </c>
      <c r="D7" t="s">
        <v>12</v>
      </c>
      <c r="E7">
        <v>750</v>
      </c>
      <c r="F7" t="s">
        <v>13</v>
      </c>
    </row>
    <row r="9" spans="1:16" x14ac:dyDescent="0.25">
      <c r="B9" t="s">
        <v>82</v>
      </c>
      <c r="F9" t="s">
        <v>129</v>
      </c>
    </row>
    <row r="10" spans="1:16" x14ac:dyDescent="0.25">
      <c r="C10" t="s">
        <v>14</v>
      </c>
      <c r="G10" s="43" t="s">
        <v>121</v>
      </c>
      <c r="H10" s="43" t="s">
        <v>122</v>
      </c>
    </row>
    <row r="11" spans="1:16" x14ac:dyDescent="0.25">
      <c r="D11" t="s">
        <v>15</v>
      </c>
      <c r="E11">
        <v>0.36</v>
      </c>
      <c r="F11" s="42" t="s">
        <v>113</v>
      </c>
      <c r="G11">
        <v>54.09</v>
      </c>
    </row>
    <row r="12" spans="1:16" x14ac:dyDescent="0.25">
      <c r="D12" t="s">
        <v>16</v>
      </c>
      <c r="E12" s="2">
        <v>9.9556000000000006E-2</v>
      </c>
      <c r="F12" s="42" t="s">
        <v>114</v>
      </c>
      <c r="G12">
        <v>120</v>
      </c>
    </row>
    <row r="13" spans="1:16" x14ac:dyDescent="0.25">
      <c r="D13" t="s">
        <v>17</v>
      </c>
      <c r="E13">
        <v>0.04</v>
      </c>
      <c r="F13" s="42" t="s">
        <v>117</v>
      </c>
      <c r="H13">
        <f>48.51/1000</f>
        <v>4.8509999999999998E-2</v>
      </c>
      <c r="I13" t="s">
        <v>115</v>
      </c>
    </row>
    <row r="14" spans="1:16" x14ac:dyDescent="0.25">
      <c r="D14" t="s">
        <v>18</v>
      </c>
      <c r="E14" s="2">
        <v>0.05</v>
      </c>
      <c r="F14" s="42" t="s">
        <v>113</v>
      </c>
      <c r="G14">
        <v>42.07</v>
      </c>
    </row>
    <row r="15" spans="1:16" x14ac:dyDescent="0.25">
      <c r="D15" t="s">
        <v>17</v>
      </c>
      <c r="E15">
        <v>0.02</v>
      </c>
      <c r="F15" s="42" t="s">
        <v>116</v>
      </c>
      <c r="G15">
        <v>120</v>
      </c>
    </row>
    <row r="16" spans="1:16" x14ac:dyDescent="0.25">
      <c r="D16" t="s">
        <v>19</v>
      </c>
      <c r="E16" s="2">
        <v>0.42299999999999999</v>
      </c>
      <c r="F16" s="42" t="s">
        <v>123</v>
      </c>
      <c r="H16">
        <f>17.43/1000</f>
        <v>1.7430000000000001E-2</v>
      </c>
      <c r="I16" t="s">
        <v>118</v>
      </c>
      <c r="K16" t="s">
        <v>125</v>
      </c>
      <c r="L16" t="s">
        <v>124</v>
      </c>
    </row>
    <row r="17" spans="2:15" x14ac:dyDescent="0.25">
      <c r="D17" t="s">
        <v>120</v>
      </c>
      <c r="E17">
        <f>1/12</f>
        <v>8.3333333333333329E-2</v>
      </c>
      <c r="G17">
        <f>SUM(G11:G16)</f>
        <v>336.15999999999997</v>
      </c>
      <c r="H17">
        <f>SUM(H11:H16)</f>
        <v>6.5939999999999999E-2</v>
      </c>
      <c r="I17" t="s">
        <v>119</v>
      </c>
      <c r="J17" s="3">
        <f>G17+(H17*K17)</f>
        <v>995.56</v>
      </c>
      <c r="K17">
        <v>10000</v>
      </c>
      <c r="L17">
        <f>J17/K17</f>
        <v>9.9555999999999992E-2</v>
      </c>
    </row>
    <row r="18" spans="2:15" ht="21" x14ac:dyDescent="0.35">
      <c r="D18" s="3" t="s">
        <v>20</v>
      </c>
      <c r="E18" s="39">
        <f>SUM(E11:E17)</f>
        <v>1.0758893333333333</v>
      </c>
      <c r="F18">
        <f>E18*PHPP</f>
        <v>58.627146374133325</v>
      </c>
    </row>
    <row r="20" spans="2:15" x14ac:dyDescent="0.25">
      <c r="B20" t="s">
        <v>21</v>
      </c>
      <c r="F20" s="4" t="s">
        <v>22</v>
      </c>
    </row>
    <row r="21" spans="2:15" x14ac:dyDescent="0.25">
      <c r="F21" s="5">
        <v>2</v>
      </c>
      <c r="G21" s="5" t="s">
        <v>23</v>
      </c>
      <c r="H21" s="2">
        <v>3.84</v>
      </c>
      <c r="I21" s="5" t="s">
        <v>24</v>
      </c>
      <c r="J21" s="5">
        <f>$F$24*F21</f>
        <v>1440</v>
      </c>
      <c r="K21" s="5" t="s">
        <v>25</v>
      </c>
    </row>
    <row r="22" spans="2:15" ht="20.25" x14ac:dyDescent="0.3">
      <c r="C22" s="6" t="s">
        <v>26</v>
      </c>
      <c r="D22" s="6"/>
      <c r="E22" s="6"/>
      <c r="F22" s="40">
        <v>4</v>
      </c>
      <c r="G22" s="7"/>
      <c r="H22" s="8" t="s">
        <v>27</v>
      </c>
      <c r="I22" s="40">
        <f>F22*H21/F21</f>
        <v>7.68</v>
      </c>
      <c r="J22" s="40">
        <f t="shared" ref="J22" si="0">$F$24*F22</f>
        <v>2880</v>
      </c>
      <c r="K22" s="9" t="s">
        <v>25</v>
      </c>
    </row>
    <row r="23" spans="2:15" x14ac:dyDescent="0.25">
      <c r="C23" s="6" t="s">
        <v>28</v>
      </c>
      <c r="D23" s="6"/>
      <c r="E23" s="6"/>
      <c r="F23" s="10">
        <v>4</v>
      </c>
      <c r="G23" s="10"/>
      <c r="H23" s="11" t="s">
        <v>27</v>
      </c>
      <c r="I23" s="2">
        <f>F23*H21/F21</f>
        <v>7.68</v>
      </c>
      <c r="J23" s="5">
        <f>$F$24*F23</f>
        <v>2880</v>
      </c>
      <c r="K23" s="12" t="s">
        <v>25</v>
      </c>
    </row>
    <row r="24" spans="2:15" x14ac:dyDescent="0.25">
      <c r="C24" s="6" t="s">
        <v>29</v>
      </c>
      <c r="D24" s="6"/>
      <c r="E24" s="6"/>
      <c r="F24" s="10">
        <v>720</v>
      </c>
      <c r="G24" s="6" t="s">
        <v>30</v>
      </c>
      <c r="H24" s="6"/>
    </row>
    <row r="25" spans="2:15" x14ac:dyDescent="0.25">
      <c r="C25" s="6" t="s">
        <v>31</v>
      </c>
      <c r="D25" s="6"/>
      <c r="E25" s="6"/>
      <c r="F25" s="6"/>
      <c r="G25" s="6"/>
      <c r="H25" s="6"/>
    </row>
    <row r="26" spans="2:15" x14ac:dyDescent="0.25">
      <c r="C26" s="13"/>
      <c r="D26" s="13"/>
      <c r="E26" s="13"/>
      <c r="F26" s="13"/>
      <c r="G26" s="13"/>
      <c r="H26" s="13"/>
    </row>
    <row r="27" spans="2:15" x14ac:dyDescent="0.25">
      <c r="C27" s="13"/>
      <c r="D27" s="13"/>
      <c r="E27" s="13"/>
      <c r="F27" s="13"/>
      <c r="G27" s="13"/>
      <c r="H27" s="13"/>
    </row>
    <row r="28" spans="2:15" ht="15.75" thickBot="1" x14ac:dyDescent="0.3">
      <c r="C28" s="6" t="s">
        <v>32</v>
      </c>
      <c r="D28" s="6"/>
      <c r="E28" s="6"/>
      <c r="F28" s="6"/>
      <c r="G28" s="6"/>
      <c r="H28" s="6"/>
      <c r="J28" t="s">
        <v>33</v>
      </c>
      <c r="L28" s="3" t="s">
        <v>38</v>
      </c>
      <c r="M28" t="s">
        <v>39</v>
      </c>
      <c r="N28" t="s">
        <v>40</v>
      </c>
    </row>
    <row r="29" spans="2:15" ht="15.75" thickBot="1" x14ac:dyDescent="0.3">
      <c r="C29" s="14" t="s">
        <v>34</v>
      </c>
      <c r="D29" s="14" t="s">
        <v>35</v>
      </c>
      <c r="E29" s="14" t="s">
        <v>36</v>
      </c>
      <c r="F29" s="14" t="s">
        <v>37</v>
      </c>
      <c r="G29" s="15"/>
      <c r="H29" s="15"/>
      <c r="N29" s="43" t="s">
        <v>121</v>
      </c>
      <c r="O29" s="43" t="s">
        <v>122</v>
      </c>
    </row>
    <row r="30" spans="2:15" x14ac:dyDescent="0.25">
      <c r="C30" s="16" t="s">
        <v>41</v>
      </c>
      <c r="D30" s="17">
        <v>1</v>
      </c>
      <c r="E30" s="17" t="s">
        <v>42</v>
      </c>
      <c r="F30" s="18">
        <v>18</v>
      </c>
      <c r="G30" s="13" t="s">
        <v>43</v>
      </c>
      <c r="H30" s="13"/>
      <c r="J30" t="s">
        <v>44</v>
      </c>
      <c r="L30" s="3">
        <f>F30*I22</f>
        <v>138.24</v>
      </c>
      <c r="M30">
        <f>(J22+25)*F30/1000</f>
        <v>52.29</v>
      </c>
      <c r="O30" s="19">
        <f>L30/USD</f>
        <v>103.26436094718758</v>
      </c>
    </row>
    <row r="31" spans="2:15" x14ac:dyDescent="0.25">
      <c r="C31" s="13" t="str">
        <f>"* 1m3 = 1Tonelada"</f>
        <v>* 1m3 = 1Tonelada</v>
      </c>
      <c r="D31" s="13"/>
      <c r="E31" s="13"/>
      <c r="F31" s="13"/>
      <c r="G31" s="13"/>
      <c r="H31" s="13"/>
      <c r="J31" t="s">
        <v>45</v>
      </c>
      <c r="M31">
        <f>J22*15/1000</f>
        <v>43.2</v>
      </c>
      <c r="O31">
        <f>I22*F34</f>
        <v>268.8</v>
      </c>
    </row>
    <row r="32" spans="2:15" x14ac:dyDescent="0.25">
      <c r="C32" s="13"/>
      <c r="D32" s="13"/>
      <c r="E32" s="13"/>
      <c r="F32" s="13"/>
      <c r="G32" s="13"/>
      <c r="H32" s="13"/>
      <c r="J32" t="s">
        <v>46</v>
      </c>
      <c r="N32" s="19">
        <f>F35</f>
        <v>55</v>
      </c>
    </row>
    <row r="33" spans="1:16" x14ac:dyDescent="0.25">
      <c r="C33" s="6" t="s">
        <v>47</v>
      </c>
      <c r="D33" s="6"/>
      <c r="E33" s="6"/>
      <c r="F33" s="6"/>
      <c r="G33" s="6"/>
      <c r="H33" s="6"/>
      <c r="J33" t="s">
        <v>48</v>
      </c>
      <c r="O33" s="19">
        <f>F36*I22</f>
        <v>11.52</v>
      </c>
    </row>
    <row r="34" spans="1:16" x14ac:dyDescent="0.25">
      <c r="C34" s="13" t="s">
        <v>49</v>
      </c>
      <c r="D34" s="13"/>
      <c r="E34" s="13"/>
      <c r="F34" s="20">
        <v>35</v>
      </c>
      <c r="G34" s="13" t="s">
        <v>50</v>
      </c>
      <c r="H34" s="13"/>
      <c r="J34" t="s">
        <v>51</v>
      </c>
      <c r="O34" s="19">
        <f>J22/1000*F37</f>
        <v>11.4048</v>
      </c>
    </row>
    <row r="35" spans="1:16" x14ac:dyDescent="0.25">
      <c r="C35" s="13" t="s">
        <v>52</v>
      </c>
      <c r="D35" s="13"/>
      <c r="E35" s="13"/>
      <c r="F35" s="20">
        <v>55</v>
      </c>
      <c r="G35" s="13" t="s">
        <v>53</v>
      </c>
      <c r="H35" s="13"/>
      <c r="J35" t="s">
        <v>54</v>
      </c>
      <c r="N35" s="19">
        <f>F38</f>
        <v>4.5</v>
      </c>
    </row>
    <row r="36" spans="1:16" x14ac:dyDescent="0.25">
      <c r="C36" s="13" t="s">
        <v>55</v>
      </c>
      <c r="D36" s="13"/>
      <c r="E36" s="13"/>
      <c r="F36" s="20">
        <v>1.5</v>
      </c>
      <c r="G36" s="13" t="s">
        <v>56</v>
      </c>
      <c r="H36" s="13"/>
      <c r="J36" t="s">
        <v>57</v>
      </c>
      <c r="O36" s="19">
        <f>F39*O30</f>
        <v>1.0326436094718758</v>
      </c>
    </row>
    <row r="37" spans="1:16" x14ac:dyDescent="0.25">
      <c r="C37" s="13" t="s">
        <v>58</v>
      </c>
      <c r="D37" s="13"/>
      <c r="E37" s="13"/>
      <c r="F37" s="20">
        <v>3.96</v>
      </c>
      <c r="G37" s="13" t="s">
        <v>59</v>
      </c>
      <c r="H37" s="13"/>
      <c r="J37" t="s">
        <v>60</v>
      </c>
      <c r="N37" s="46">
        <f>F43</f>
        <v>30</v>
      </c>
    </row>
    <row r="38" spans="1:16" x14ac:dyDescent="0.25">
      <c r="C38" s="13" t="s">
        <v>54</v>
      </c>
      <c r="D38" s="13"/>
      <c r="E38" s="13"/>
      <c r="F38" s="20">
        <v>4.5</v>
      </c>
      <c r="G38" s="13" t="s">
        <v>61</v>
      </c>
      <c r="H38" s="13"/>
      <c r="J38" t="s">
        <v>62</v>
      </c>
      <c r="O38" s="19">
        <f>F46</f>
        <v>351</v>
      </c>
    </row>
    <row r="39" spans="1:16" x14ac:dyDescent="0.25">
      <c r="C39" s="13" t="s">
        <v>63</v>
      </c>
      <c r="D39" s="13"/>
      <c r="E39" s="13"/>
      <c r="F39" s="21">
        <v>0.01</v>
      </c>
      <c r="G39" s="13" t="s">
        <v>64</v>
      </c>
      <c r="H39" s="13"/>
      <c r="J39" t="s">
        <v>126</v>
      </c>
      <c r="N39" s="19">
        <f>SUM(N32:N38)</f>
        <v>89.5</v>
      </c>
      <c r="O39" s="19">
        <f>SUM(O30:O38)</f>
        <v>747.0218045566595</v>
      </c>
    </row>
    <row r="40" spans="1:16" x14ac:dyDescent="0.25">
      <c r="C40" s="13" t="s">
        <v>65</v>
      </c>
      <c r="D40" s="13"/>
      <c r="E40" s="13"/>
      <c r="F40" s="13"/>
      <c r="G40" s="13"/>
      <c r="H40" s="13"/>
      <c r="J40" t="s">
        <v>66</v>
      </c>
      <c r="P40" s="37">
        <f>SUM(N39:O39)</f>
        <v>836.5218045566595</v>
      </c>
    </row>
    <row r="41" spans="1:16" x14ac:dyDescent="0.25">
      <c r="C41" s="13"/>
      <c r="D41" s="13"/>
      <c r="E41" s="13"/>
      <c r="F41" s="13"/>
      <c r="G41" s="13"/>
      <c r="H41" s="13"/>
    </row>
    <row r="42" spans="1:16" x14ac:dyDescent="0.25">
      <c r="C42" s="6" t="s">
        <v>67</v>
      </c>
      <c r="D42" s="6"/>
      <c r="E42" s="6"/>
      <c r="F42" s="6"/>
      <c r="G42" s="6"/>
      <c r="H42" s="6"/>
    </row>
    <row r="43" spans="1:16" x14ac:dyDescent="0.25">
      <c r="C43" s="13" t="str">
        <f>"DESPACHO ADUANAS"</f>
        <v>DESPACHO ADUANAS</v>
      </c>
      <c r="D43" s="13"/>
      <c r="E43" s="13"/>
      <c r="F43" s="20">
        <v>30</v>
      </c>
      <c r="G43" s="13" t="str">
        <f>" x Despacho"</f>
        <v xml:space="preserve"> x Despacho</v>
      </c>
      <c r="H43" s="13"/>
    </row>
    <row r="44" spans="1:16" x14ac:dyDescent="0.25">
      <c r="C44" s="13"/>
      <c r="D44" s="13"/>
      <c r="E44" s="13"/>
      <c r="F44" s="13"/>
      <c r="G44" s="13"/>
      <c r="H44" s="13"/>
    </row>
    <row r="45" spans="1:16" x14ac:dyDescent="0.25">
      <c r="C45" s="15" t="s">
        <v>70</v>
      </c>
      <c r="D45" s="15"/>
      <c r="E45" s="15"/>
      <c r="F45" s="15"/>
      <c r="G45" s="15"/>
      <c r="H45" s="15"/>
    </row>
    <row r="46" spans="1:16" x14ac:dyDescent="0.25">
      <c r="C46" s="13" t="str">
        <f>"Entrena(La rioja)-Barcelona 3000kg 5,7m3"</f>
        <v>Entrena(La rioja)-Barcelona 3000kg 5,7m3</v>
      </c>
      <c r="D46" s="13"/>
      <c r="E46" s="13"/>
      <c r="F46" s="20">
        <f>229+(61*(F22-2))</f>
        <v>351</v>
      </c>
      <c r="G46" s="13"/>
      <c r="H46" s="13"/>
    </row>
    <row r="47" spans="1:16" ht="21" x14ac:dyDescent="0.35">
      <c r="A47" s="44"/>
      <c r="B47" s="45" t="s">
        <v>128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x14ac:dyDescent="0.25">
      <c r="J48" t="s">
        <v>68</v>
      </c>
    </row>
    <row r="49" spans="4:13" x14ac:dyDescent="0.25">
      <c r="D49" t="s">
        <v>74</v>
      </c>
      <c r="F49" s="19">
        <f>(E18*J22)+P40</f>
        <v>3935.0830845566593</v>
      </c>
      <c r="G49" s="23">
        <f>F49*PHPP</f>
        <v>214429.76042704456</v>
      </c>
    </row>
    <row r="50" spans="4:13" x14ac:dyDescent="0.25">
      <c r="J50" t="s">
        <v>69</v>
      </c>
    </row>
    <row r="51" spans="4:13" x14ac:dyDescent="0.25">
      <c r="D51" t="s">
        <v>71</v>
      </c>
      <c r="G51" s="23">
        <f>M51</f>
        <v>15010.08322989312</v>
      </c>
      <c r="K51" t="s">
        <v>71</v>
      </c>
      <c r="L51" s="22">
        <v>7.0000000000000007E-2</v>
      </c>
      <c r="M51" s="23">
        <f>G49*L51</f>
        <v>15010.08322989312</v>
      </c>
    </row>
    <row r="52" spans="4:13" x14ac:dyDescent="0.25">
      <c r="D52" t="s">
        <v>72</v>
      </c>
      <c r="G52" s="23">
        <f>M52</f>
        <v>27532.781238832522</v>
      </c>
      <c r="K52" t="s">
        <v>72</v>
      </c>
      <c r="L52" s="22">
        <v>0.12</v>
      </c>
      <c r="M52" s="23">
        <f>L52*(M51+G49)</f>
        <v>27532.781238832522</v>
      </c>
    </row>
    <row r="53" spans="4:13" x14ac:dyDescent="0.25">
      <c r="D53" t="s">
        <v>79</v>
      </c>
      <c r="G53" s="23">
        <f>M53</f>
        <v>37440</v>
      </c>
      <c r="K53" t="s">
        <v>73</v>
      </c>
      <c r="L53" s="23">
        <v>13</v>
      </c>
      <c r="M53" s="23">
        <f>L53*J22</f>
        <v>37440</v>
      </c>
    </row>
    <row r="54" spans="4:13" x14ac:dyDescent="0.25">
      <c r="D54" t="s">
        <v>131</v>
      </c>
      <c r="G54" s="23">
        <f>L60</f>
        <v>14383</v>
      </c>
    </row>
    <row r="55" spans="4:13" x14ac:dyDescent="0.25">
      <c r="F55" t="s">
        <v>83</v>
      </c>
      <c r="G55" s="23">
        <f>SUM(G49:G54)</f>
        <v>308795.62489577022</v>
      </c>
      <c r="J55" t="s">
        <v>75</v>
      </c>
    </row>
    <row r="56" spans="4:13" x14ac:dyDescent="0.25">
      <c r="F56" t="s">
        <v>81</v>
      </c>
      <c r="G56" s="25">
        <f>G55/J22</f>
        <v>107.2207030888091</v>
      </c>
      <c r="K56" t="s">
        <v>76</v>
      </c>
      <c r="L56" s="23">
        <v>4500</v>
      </c>
    </row>
    <row r="57" spans="4:13" x14ac:dyDescent="0.25">
      <c r="G57" s="23"/>
      <c r="K57" t="s">
        <v>77</v>
      </c>
      <c r="L57" s="23">
        <v>7883</v>
      </c>
    </row>
    <row r="58" spans="4:13" x14ac:dyDescent="0.25">
      <c r="K58" t="s">
        <v>78</v>
      </c>
      <c r="L58" s="23">
        <v>2000</v>
      </c>
    </row>
    <row r="59" spans="4:13" x14ac:dyDescent="0.25">
      <c r="K59" t="s">
        <v>80</v>
      </c>
      <c r="L59" s="23"/>
    </row>
    <row r="60" spans="4:13" x14ac:dyDescent="0.25">
      <c r="G60" s="23"/>
      <c r="H60" s="23"/>
      <c r="J60" s="23"/>
      <c r="K60" s="42" t="s">
        <v>130</v>
      </c>
      <c r="L60">
        <f>SUM(L56:L59)</f>
        <v>14383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/>
  </sheetViews>
  <sheetFormatPr baseColWidth="10" defaultRowHeight="15" x14ac:dyDescent="0.25"/>
  <cols>
    <col min="7" max="7" width="31.85546875" customWidth="1"/>
    <col min="9" max="9" width="11.85546875" bestFit="1" customWidth="1"/>
    <col min="11" max="11" width="38.42578125" bestFit="1" customWidth="1"/>
  </cols>
  <sheetData>
    <row r="1" spans="1:11" x14ac:dyDescent="0.25">
      <c r="G1" t="s">
        <v>108</v>
      </c>
      <c r="H1" t="s">
        <v>109</v>
      </c>
      <c r="K1" t="s">
        <v>111</v>
      </c>
    </row>
    <row r="2" spans="1:11" x14ac:dyDescent="0.25">
      <c r="A2" t="s">
        <v>151</v>
      </c>
      <c r="G2" s="23">
        <f>D10*stock</f>
        <v>647328.24427480914</v>
      </c>
      <c r="H2">
        <f>G2/PHPP</f>
        <v>11879.36981848295</v>
      </c>
      <c r="K2" s="23">
        <f>G2-(costebotella*stock)</f>
        <v>338532.61937903892</v>
      </c>
    </row>
    <row r="3" spans="1:11" x14ac:dyDescent="0.25">
      <c r="B3" t="s">
        <v>149</v>
      </c>
      <c r="C3">
        <v>0.12</v>
      </c>
      <c r="K3" s="19">
        <f>K2/PHPP</f>
        <v>6212.5424261822682</v>
      </c>
    </row>
    <row r="4" spans="1:11" x14ac:dyDescent="0.25">
      <c r="B4" t="s">
        <v>103</v>
      </c>
    </row>
    <row r="6" spans="1:11" x14ac:dyDescent="0.25">
      <c r="A6">
        <f>D6/D13</f>
        <v>2.4715376076251334</v>
      </c>
      <c r="B6" t="s">
        <v>104</v>
      </c>
      <c r="D6">
        <v>265</v>
      </c>
      <c r="G6" t="s">
        <v>152</v>
      </c>
    </row>
    <row r="7" spans="1:11" x14ac:dyDescent="0.25">
      <c r="B7" t="s">
        <v>105</v>
      </c>
      <c r="C7" s="48">
        <f t="shared" ref="C7" si="0">D6/(1+$C$3)</f>
        <v>236.60714285714283</v>
      </c>
    </row>
    <row r="8" spans="1:11" x14ac:dyDescent="0.25">
      <c r="B8" t="s">
        <v>106</v>
      </c>
      <c r="C8" s="48"/>
      <c r="D8" s="22">
        <v>0.17899999999999999</v>
      </c>
      <c r="E8" s="36"/>
      <c r="G8" t="s">
        <v>149</v>
      </c>
      <c r="H8" s="22">
        <v>0.107</v>
      </c>
      <c r="I8">
        <f>H8*$I$14</f>
        <v>26.75</v>
      </c>
    </row>
    <row r="9" spans="1:11" x14ac:dyDescent="0.25">
      <c r="C9" s="48"/>
      <c r="G9" t="s">
        <v>158</v>
      </c>
      <c r="H9" s="22">
        <v>7.6999999999999999E-2</v>
      </c>
      <c r="I9">
        <f t="shared" ref="I9:I13" si="1">H9*$I$14</f>
        <v>19.25</v>
      </c>
    </row>
    <row r="10" spans="1:11" x14ac:dyDescent="0.25">
      <c r="B10" t="s">
        <v>107</v>
      </c>
      <c r="C10" s="48"/>
      <c r="D10" s="23">
        <f>D6/(1+D8)</f>
        <v>224.76675148430871</v>
      </c>
      <c r="E10" s="23"/>
      <c r="G10" t="s">
        <v>153</v>
      </c>
      <c r="H10" s="22">
        <v>1.4E-2</v>
      </c>
      <c r="I10">
        <f t="shared" si="1"/>
        <v>3.5</v>
      </c>
    </row>
    <row r="11" spans="1:11" x14ac:dyDescent="0.25">
      <c r="A11">
        <f>C11/C14</f>
        <v>2.0962999216498162</v>
      </c>
      <c r="B11" t="s">
        <v>105</v>
      </c>
      <c r="C11" s="48">
        <f>D10/(1+$C$3)</f>
        <v>200.68459953956133</v>
      </c>
      <c r="G11" t="s">
        <v>154</v>
      </c>
      <c r="H11" s="22">
        <v>0.17899999999999999</v>
      </c>
      <c r="I11">
        <f t="shared" si="1"/>
        <v>44.75</v>
      </c>
    </row>
    <row r="12" spans="1:11" x14ac:dyDescent="0.25">
      <c r="G12" t="s">
        <v>155</v>
      </c>
      <c r="H12" s="22">
        <v>0.16500000000000001</v>
      </c>
      <c r="I12">
        <f t="shared" si="1"/>
        <v>41.25</v>
      </c>
    </row>
    <row r="13" spans="1:11" x14ac:dyDescent="0.25">
      <c r="B13" t="s">
        <v>112</v>
      </c>
      <c r="C13" s="48"/>
      <c r="D13">
        <f>costebotella</f>
        <v>107.2207030888091</v>
      </c>
      <c r="G13" t="s">
        <v>156</v>
      </c>
      <c r="H13" s="22">
        <v>0.45799999999999996</v>
      </c>
      <c r="I13">
        <f t="shared" si="1"/>
        <v>114.49999999999999</v>
      </c>
    </row>
    <row r="14" spans="1:11" x14ac:dyDescent="0.25">
      <c r="B14" t="s">
        <v>105</v>
      </c>
      <c r="C14" s="48">
        <f>D13/(1+$C$3)</f>
        <v>95.732770615008121</v>
      </c>
      <c r="G14" t="s">
        <v>157</v>
      </c>
      <c r="H14" s="22">
        <f>SUM(H8:H13)</f>
        <v>1</v>
      </c>
      <c r="I14">
        <f t="shared" ref="I14" si="2">H14*250</f>
        <v>250</v>
      </c>
    </row>
    <row r="16" spans="1:11" x14ac:dyDescent="0.25">
      <c r="J16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D13" sqref="D13"/>
    </sheetView>
  </sheetViews>
  <sheetFormatPr baseColWidth="10" defaultColWidth="8.85546875" defaultRowHeight="15" x14ac:dyDescent="0.25"/>
  <cols>
    <col min="1" max="1" width="24.7109375" bestFit="1" customWidth="1"/>
    <col min="2" max="2" width="18.42578125" customWidth="1"/>
    <col min="3" max="3" width="13.28515625" customWidth="1"/>
    <col min="4" max="4" width="16.140625" customWidth="1"/>
    <col min="6" max="6" width="27.42578125" bestFit="1" customWidth="1"/>
    <col min="7" max="7" width="15.28515625" customWidth="1"/>
    <col min="8" max="8" width="12.7109375" customWidth="1"/>
    <col min="9" max="9" width="15.42578125" customWidth="1"/>
  </cols>
  <sheetData>
    <row r="2" spans="1:9" ht="26.25" x14ac:dyDescent="0.4">
      <c r="A2" s="47" t="s">
        <v>84</v>
      </c>
      <c r="B2" s="47"/>
      <c r="C2" s="47"/>
      <c r="D2" s="47"/>
    </row>
    <row r="4" spans="1:9" x14ac:dyDescent="0.25">
      <c r="A4" s="26" t="s">
        <v>85</v>
      </c>
    </row>
    <row r="5" spans="1:9" x14ac:dyDescent="0.25">
      <c r="A5" t="s">
        <v>86</v>
      </c>
      <c r="B5">
        <f>costebotella</f>
        <v>107.2207030888091</v>
      </c>
    </row>
    <row r="6" spans="1:9" x14ac:dyDescent="0.25">
      <c r="A6" t="s">
        <v>87</v>
      </c>
      <c r="B6">
        <v>180</v>
      </c>
    </row>
    <row r="7" spans="1:9" x14ac:dyDescent="0.25">
      <c r="A7" t="s">
        <v>88</v>
      </c>
      <c r="B7">
        <v>80</v>
      </c>
    </row>
    <row r="8" spans="1:9" x14ac:dyDescent="0.25">
      <c r="A8" t="s">
        <v>89</v>
      </c>
      <c r="B8" s="22">
        <f>B7/B6</f>
        <v>0.44444444444444442</v>
      </c>
    </row>
    <row r="11" spans="1:9" x14ac:dyDescent="0.25">
      <c r="A11" s="27" t="s">
        <v>90</v>
      </c>
      <c r="F11" s="27" t="s">
        <v>91</v>
      </c>
    </row>
    <row r="12" spans="1:9" x14ac:dyDescent="0.25">
      <c r="B12" s="28" t="s">
        <v>92</v>
      </c>
      <c r="C12" s="28" t="s">
        <v>93</v>
      </c>
      <c r="G12" s="28" t="s">
        <v>92</v>
      </c>
      <c r="H12" s="28" t="s">
        <v>93</v>
      </c>
    </row>
    <row r="13" spans="1:9" x14ac:dyDescent="0.25">
      <c r="A13" t="s">
        <v>94</v>
      </c>
      <c r="B13" s="29">
        <v>1000</v>
      </c>
      <c r="C13" s="29">
        <v>180</v>
      </c>
      <c r="D13" s="30">
        <f>C13*B13</f>
        <v>180000</v>
      </c>
      <c r="E13" s="30"/>
      <c r="F13" t="s">
        <v>94</v>
      </c>
      <c r="G13" s="29">
        <v>2000</v>
      </c>
      <c r="H13" s="29">
        <v>180</v>
      </c>
      <c r="I13" s="30">
        <f>H13*G13</f>
        <v>360000</v>
      </c>
    </row>
    <row r="14" spans="1:9" x14ac:dyDescent="0.25">
      <c r="A14" t="s">
        <v>95</v>
      </c>
      <c r="B14" s="29">
        <v>1000</v>
      </c>
      <c r="C14" s="29">
        <v>180</v>
      </c>
      <c r="D14" s="30">
        <f t="shared" ref="D14:D15" si="0">C14*B14</f>
        <v>180000</v>
      </c>
      <c r="E14" s="30"/>
      <c r="F14" t="s">
        <v>95</v>
      </c>
      <c r="G14" s="29">
        <v>2000</v>
      </c>
      <c r="H14" s="29">
        <v>180</v>
      </c>
      <c r="I14" s="30">
        <f t="shared" ref="I14:I15" si="1">H14*G14</f>
        <v>360000</v>
      </c>
    </row>
    <row r="15" spans="1:9" x14ac:dyDescent="0.25">
      <c r="A15" t="s">
        <v>96</v>
      </c>
      <c r="B15" s="29">
        <v>1000</v>
      </c>
      <c r="C15" s="29">
        <v>180</v>
      </c>
      <c r="D15" s="31">
        <f t="shared" si="0"/>
        <v>180000</v>
      </c>
      <c r="E15" s="30"/>
      <c r="F15" t="s">
        <v>96</v>
      </c>
      <c r="G15" s="29">
        <v>2000</v>
      </c>
      <c r="H15" s="29">
        <v>180</v>
      </c>
      <c r="I15" s="31">
        <f t="shared" si="1"/>
        <v>360000</v>
      </c>
    </row>
    <row r="16" spans="1:9" x14ac:dyDescent="0.25">
      <c r="A16" s="3" t="s">
        <v>97</v>
      </c>
      <c r="B16" s="30"/>
      <c r="C16" s="30"/>
      <c r="D16" s="32">
        <f>SUM(D13:D15)</f>
        <v>540000</v>
      </c>
      <c r="E16" s="30"/>
      <c r="F16" s="3" t="s">
        <v>97</v>
      </c>
      <c r="G16" s="30"/>
      <c r="H16" s="30"/>
      <c r="I16" s="32">
        <f>SUM(I13:I15)</f>
        <v>1080000</v>
      </c>
    </row>
    <row r="17" spans="1:9" x14ac:dyDescent="0.25">
      <c r="B17" s="30"/>
      <c r="C17" s="30"/>
      <c r="D17" s="30"/>
      <c r="E17" s="30"/>
      <c r="G17" s="30"/>
      <c r="H17" s="30"/>
      <c r="I17" s="30"/>
    </row>
    <row r="18" spans="1:9" x14ac:dyDescent="0.25">
      <c r="A18" t="s">
        <v>98</v>
      </c>
      <c r="B18" s="30"/>
      <c r="C18" s="30"/>
      <c r="D18" s="30"/>
      <c r="E18" s="30"/>
      <c r="F18" t="s">
        <v>98</v>
      </c>
      <c r="G18" s="30"/>
      <c r="H18" s="30"/>
      <c r="I18" s="30"/>
    </row>
    <row r="19" spans="1:9" x14ac:dyDescent="0.25">
      <c r="B19" s="33" t="s">
        <v>99</v>
      </c>
      <c r="C19" s="33" t="s">
        <v>93</v>
      </c>
      <c r="D19" s="30"/>
      <c r="E19" s="30"/>
      <c r="G19" s="33" t="s">
        <v>99</v>
      </c>
      <c r="H19" s="33" t="s">
        <v>93</v>
      </c>
      <c r="I19" s="30"/>
    </row>
    <row r="20" spans="1:9" x14ac:dyDescent="0.25">
      <c r="A20" t="s">
        <v>100</v>
      </c>
      <c r="B20" s="30">
        <v>3000</v>
      </c>
      <c r="C20" s="30">
        <v>100</v>
      </c>
      <c r="D20" s="30">
        <f>C20*B20</f>
        <v>300000</v>
      </c>
      <c r="E20" s="30"/>
      <c r="F20" t="s">
        <v>100</v>
      </c>
      <c r="G20" s="30">
        <v>6000</v>
      </c>
      <c r="H20" s="30">
        <v>100</v>
      </c>
      <c r="I20" s="30">
        <f>H20*G20</f>
        <v>600000</v>
      </c>
    </row>
    <row r="21" spans="1:9" x14ac:dyDescent="0.25">
      <c r="B21" s="30"/>
      <c r="C21" s="30"/>
      <c r="D21" s="30"/>
      <c r="E21" s="30"/>
      <c r="G21" s="30"/>
      <c r="H21" s="30"/>
      <c r="I21" s="30"/>
    </row>
    <row r="22" spans="1:9" x14ac:dyDescent="0.25">
      <c r="A22" t="s">
        <v>101</v>
      </c>
      <c r="B22" s="30"/>
      <c r="C22" s="30"/>
      <c r="D22" s="31">
        <v>127000</v>
      </c>
      <c r="E22" s="30"/>
      <c r="F22" t="s">
        <v>101</v>
      </c>
      <c r="G22" s="30"/>
      <c r="H22" s="30"/>
      <c r="I22" s="31">
        <v>127000</v>
      </c>
    </row>
    <row r="23" spans="1:9" x14ac:dyDescent="0.25">
      <c r="B23" s="30"/>
      <c r="C23" s="30"/>
      <c r="D23" s="30"/>
      <c r="E23" s="30"/>
      <c r="G23" s="30"/>
      <c r="H23" s="30"/>
      <c r="I23" s="30"/>
    </row>
    <row r="24" spans="1:9" x14ac:dyDescent="0.25">
      <c r="A24" s="24" t="s">
        <v>102</v>
      </c>
      <c r="B24" s="34"/>
      <c r="C24" s="34"/>
      <c r="D24" s="35">
        <f>D16-(D22+D20)</f>
        <v>113000</v>
      </c>
      <c r="E24" s="30"/>
      <c r="F24" s="24" t="s">
        <v>102</v>
      </c>
      <c r="G24" s="34"/>
      <c r="H24" s="34"/>
      <c r="I24" s="35">
        <f>I16-(I22+I20)</f>
        <v>353000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Previo</vt:lpstr>
      <vt:lpstr>PHPEURO</vt:lpstr>
      <vt:lpstr>Costes</vt:lpstr>
      <vt:lpstr>Simulación Resultados</vt:lpstr>
      <vt:lpstr>Ventas John</vt:lpstr>
      <vt:lpstr>costebotella</vt:lpstr>
      <vt:lpstr>europhp</vt:lpstr>
      <vt:lpstr>PHP</vt:lpstr>
      <vt:lpstr>PHPP</vt:lpstr>
      <vt:lpstr>stock</vt:lpstr>
      <vt:lpstr>USD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</cp:lastModifiedBy>
  <dcterms:created xsi:type="dcterms:W3CDTF">2013-02-11T16:51:59Z</dcterms:created>
  <dcterms:modified xsi:type="dcterms:W3CDTF">2013-02-12T16:38:01Z</dcterms:modified>
</cp:coreProperties>
</file>